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1Förvaltningsgemensamt\20 Nämnd\Kretslopp och vattennämnden 2024\Sammanträden 2024\2024-03-12 KVN\"/>
    </mc:Choice>
  </mc:AlternateContent>
  <xr:revisionPtr revIDLastSave="0" documentId="13_ncr:1_{68985446-617E-4FD9-9678-F0342C3D340F}" xr6:coauthVersionLast="47" xr6:coauthVersionMax="47" xr10:uidLastSave="{00000000-0000-0000-0000-000000000000}"/>
  <bookViews>
    <workbookView xWindow="4545" yWindow="345" windowWidth="21600" windowHeight="11040" activeTab="1" xr2:uid="{00000000-000D-0000-FFFF-FFFF00000000}"/>
  </bookViews>
  <sheets>
    <sheet name="2023-2034 KoV taxekoll" sheetId="86" r:id="rId1"/>
    <sheet name="2023-2034 KoV skattefin" sheetId="94" r:id="rId2"/>
    <sheet name="Betydande projekt (2)" sheetId="95" r:id="rId3"/>
    <sheet name="Betydande projekt" sheetId="93" state="hidden" r:id="rId4"/>
    <sheet name="Kapitalkostnadsutveckling" sheetId="92" r:id="rId5"/>
    <sheet name="Driftkostnadsutveckling" sheetId="90" r:id="rId6"/>
  </sheets>
  <externalReferences>
    <externalReference r:id="rId7"/>
    <externalReference r:id="rId8"/>
    <externalReference r:id="rId9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92" l="1"/>
  <c r="M2" i="92"/>
  <c r="N2" i="92"/>
  <c r="O2" i="92"/>
  <c r="P2" i="92"/>
  <c r="Q2" i="92"/>
  <c r="R2" i="92"/>
  <c r="S2" i="92"/>
  <c r="T2" i="92"/>
  <c r="K2" i="92"/>
  <c r="L8" i="92"/>
  <c r="M8" i="92"/>
  <c r="N8" i="92"/>
  <c r="O8" i="92"/>
  <c r="P8" i="92"/>
  <c r="Q8" i="92"/>
  <c r="R8" i="92"/>
  <c r="S8" i="92"/>
  <c r="T8" i="92"/>
  <c r="K8" i="92"/>
  <c r="L7" i="92"/>
  <c r="M7" i="92"/>
  <c r="N7" i="92"/>
  <c r="O7" i="92"/>
  <c r="P7" i="92"/>
  <c r="Q7" i="92"/>
  <c r="R7" i="92"/>
  <c r="S7" i="92"/>
  <c r="T7" i="92"/>
  <c r="K7" i="92"/>
  <c r="L5" i="92"/>
  <c r="M5" i="92"/>
  <c r="N5" i="92"/>
  <c r="O5" i="92"/>
  <c r="P5" i="92"/>
  <c r="Q5" i="92"/>
  <c r="R5" i="92"/>
  <c r="S5" i="92"/>
  <c r="T5" i="92"/>
  <c r="K5" i="92"/>
  <c r="U111" i="92" l="1"/>
  <c r="T111" i="92"/>
  <c r="S111" i="92"/>
  <c r="R111" i="92"/>
  <c r="Q111" i="92"/>
  <c r="P111" i="92"/>
  <c r="O111" i="92"/>
  <c r="N111" i="92"/>
  <c r="M111" i="92"/>
  <c r="K111" i="92"/>
  <c r="L111" i="92"/>
  <c r="L112" i="92" s="1"/>
  <c r="L110" i="92"/>
  <c r="C163" i="92" l="1"/>
  <c r="B163" i="92"/>
  <c r="D163" i="92" s="1"/>
  <c r="C162" i="92"/>
  <c r="B162" i="92"/>
  <c r="D162" i="92" s="1"/>
  <c r="B161" i="92"/>
  <c r="B160" i="92"/>
  <c r="C159" i="92"/>
  <c r="B159" i="92"/>
  <c r="B158" i="92"/>
  <c r="C157" i="92"/>
  <c r="B157" i="92"/>
  <c r="C156" i="92"/>
  <c r="B156" i="92"/>
  <c r="D156" i="92" s="1"/>
  <c r="C155" i="92"/>
  <c r="B155" i="92"/>
  <c r="D155" i="92" s="1"/>
  <c r="C154" i="92"/>
  <c r="B154" i="92"/>
  <c r="C153" i="92"/>
  <c r="B153" i="92"/>
  <c r="C152" i="92"/>
  <c r="B152" i="92"/>
  <c r="D153" i="92" l="1"/>
  <c r="D157" i="92"/>
  <c r="D154" i="92"/>
  <c r="D152" i="92"/>
  <c r="D159" i="92"/>
  <c r="J144" i="92"/>
  <c r="U113" i="92" l="1"/>
  <c r="K93" i="92"/>
  <c r="L93" i="92"/>
  <c r="M93" i="92"/>
  <c r="N93" i="92"/>
  <c r="O93" i="92"/>
  <c r="P93" i="92"/>
  <c r="Q93" i="92"/>
  <c r="R93" i="92"/>
  <c r="S93" i="92"/>
  <c r="T93" i="92"/>
  <c r="U93" i="92"/>
  <c r="J93" i="92"/>
  <c r="V93" i="92" l="1"/>
  <c r="V114" i="92" s="1"/>
  <c r="F111" i="90"/>
  <c r="K92" i="92"/>
  <c r="L92" i="92"/>
  <c r="M92" i="92"/>
  <c r="N92" i="92"/>
  <c r="O92" i="92"/>
  <c r="P92" i="92"/>
  <c r="Q92" i="92"/>
  <c r="R92" i="92"/>
  <c r="S92" i="92"/>
  <c r="T92" i="92"/>
  <c r="U92" i="92"/>
  <c r="J92" i="92"/>
  <c r="U91" i="92"/>
  <c r="T91" i="92"/>
  <c r="S91" i="92"/>
  <c r="R91" i="92"/>
  <c r="Q91" i="92"/>
  <c r="P91" i="92"/>
  <c r="O91" i="92"/>
  <c r="N91" i="92"/>
  <c r="M91" i="92"/>
  <c r="L91" i="92"/>
  <c r="J91" i="92"/>
  <c r="K91" i="92"/>
  <c r="E26" i="90"/>
  <c r="D26" i="90"/>
  <c r="K105" i="92"/>
  <c r="K100" i="92"/>
  <c r="D111" i="90" l="1"/>
  <c r="C111" i="90"/>
  <c r="D89" i="86"/>
  <c r="E89" i="86"/>
  <c r="F89" i="86"/>
  <c r="G89" i="86"/>
  <c r="H89" i="86"/>
  <c r="I89" i="86"/>
  <c r="J89" i="86"/>
  <c r="D85" i="86"/>
  <c r="D90" i="86" s="1"/>
  <c r="D98" i="86" s="1"/>
  <c r="E85" i="86"/>
  <c r="F85" i="86"/>
  <c r="F90" i="86" s="1"/>
  <c r="F98" i="86" s="1"/>
  <c r="G85" i="86"/>
  <c r="H85" i="86"/>
  <c r="H90" i="86" s="1"/>
  <c r="H98" i="86" s="1"/>
  <c r="I85" i="86"/>
  <c r="J85" i="86"/>
  <c r="J90" i="86" s="1"/>
  <c r="J98" i="86" s="1"/>
  <c r="C89" i="86"/>
  <c r="C85" i="86"/>
  <c r="C90" i="86" s="1"/>
  <c r="C98" i="86" s="1"/>
  <c r="I90" i="86" l="1"/>
  <c r="I98" i="86" s="1"/>
  <c r="G90" i="86"/>
  <c r="G98" i="86" s="1"/>
  <c r="E90" i="86"/>
  <c r="E98" i="86" s="1"/>
  <c r="I48" i="86" l="1"/>
  <c r="F48" i="86"/>
  <c r="G48" i="86"/>
  <c r="H48" i="86" s="1"/>
  <c r="E48" i="86"/>
  <c r="O14" i="86"/>
  <c r="P14" i="86"/>
  <c r="D121" i="90"/>
  <c r="E121" i="90"/>
  <c r="F121" i="90"/>
  <c r="G121" i="90"/>
  <c r="H121" i="90"/>
  <c r="I121" i="90"/>
  <c r="J121" i="90"/>
  <c r="K121" i="90"/>
  <c r="L121" i="90"/>
  <c r="M121" i="90"/>
  <c r="D120" i="90"/>
  <c r="E120" i="90"/>
  <c r="F120" i="90"/>
  <c r="G120" i="90"/>
  <c r="H120" i="90"/>
  <c r="I120" i="90"/>
  <c r="J120" i="90"/>
  <c r="K120" i="90"/>
  <c r="L120" i="90"/>
  <c r="M120" i="90"/>
  <c r="C121" i="90"/>
  <c r="C120" i="90"/>
  <c r="P15" i="94" l="1"/>
  <c r="O15" i="94"/>
  <c r="D119" i="90"/>
  <c r="I117" i="92" l="1"/>
  <c r="H10" i="92" l="1"/>
  <c r="E7" i="94" l="1"/>
  <c r="F72" i="86" l="1"/>
  <c r="G72" i="86"/>
  <c r="H72" i="86"/>
  <c r="I72" i="86"/>
  <c r="J72" i="86"/>
  <c r="K72" i="86"/>
  <c r="L72" i="86"/>
  <c r="M72" i="86"/>
  <c r="N72" i="86"/>
  <c r="E72" i="86"/>
  <c r="G119" i="90"/>
  <c r="E119" i="90" l="1"/>
  <c r="C119" i="90"/>
  <c r="K110" i="92" l="1"/>
  <c r="K112" i="92" s="1"/>
  <c r="L100" i="92"/>
  <c r="I118" i="92" s="1"/>
  <c r="M100" i="92"/>
  <c r="I119" i="92" s="1"/>
  <c r="N100" i="92"/>
  <c r="I120" i="92" s="1"/>
  <c r="O100" i="92"/>
  <c r="I121" i="92" s="1"/>
  <c r="P100" i="92"/>
  <c r="I122" i="92" s="1"/>
  <c r="Q100" i="92"/>
  <c r="I123" i="92" s="1"/>
  <c r="R100" i="92"/>
  <c r="I124" i="92" s="1"/>
  <c r="S100" i="92"/>
  <c r="I125" i="92" s="1"/>
  <c r="T100" i="92"/>
  <c r="I126" i="92" s="1"/>
  <c r="U100" i="92"/>
  <c r="I127" i="92" s="1"/>
  <c r="K102" i="92"/>
  <c r="K101" i="92"/>
  <c r="E6" i="86" l="1"/>
  <c r="I54" i="86" l="1"/>
  <c r="I100" i="92" l="1"/>
  <c r="H117" i="92" l="1"/>
  <c r="G117" i="92"/>
  <c r="J117" i="92" l="1"/>
  <c r="H134" i="92" s="1"/>
  <c r="F119" i="90"/>
  <c r="M119" i="90"/>
  <c r="L119" i="90"/>
  <c r="K119" i="90"/>
  <c r="J119" i="90"/>
  <c r="I119" i="90"/>
  <c r="H119" i="90"/>
  <c r="U107" i="92"/>
  <c r="T107" i="92"/>
  <c r="S107" i="92"/>
  <c r="R107" i="92"/>
  <c r="Q107" i="92"/>
  <c r="P107" i="92"/>
  <c r="O107" i="92"/>
  <c r="N107" i="92"/>
  <c r="M107" i="92"/>
  <c r="L107" i="92"/>
  <c r="H107" i="92"/>
  <c r="I107" i="92"/>
  <c r="J107" i="92"/>
  <c r="U106" i="92"/>
  <c r="T106" i="92"/>
  <c r="S106" i="92"/>
  <c r="R106" i="92"/>
  <c r="Q106" i="92"/>
  <c r="P106" i="92"/>
  <c r="O106" i="92"/>
  <c r="N106" i="92"/>
  <c r="M106" i="92"/>
  <c r="L106" i="92"/>
  <c r="H106" i="92"/>
  <c r="I106" i="92"/>
  <c r="J106" i="92"/>
  <c r="K107" i="92"/>
  <c r="K106" i="92"/>
  <c r="H105" i="92"/>
  <c r="I105" i="92"/>
  <c r="J105" i="92"/>
  <c r="U105" i="92"/>
  <c r="T105" i="92"/>
  <c r="S105" i="92"/>
  <c r="R105" i="92"/>
  <c r="Q105" i="92"/>
  <c r="P105" i="92"/>
  <c r="O105" i="92"/>
  <c r="N105" i="92"/>
  <c r="N110" i="92" s="1"/>
  <c r="N112" i="92" s="1"/>
  <c r="M105" i="92"/>
  <c r="L105" i="92"/>
  <c r="H118" i="92" s="1"/>
  <c r="J118" i="92" s="1"/>
  <c r="H135" i="92" s="1"/>
  <c r="H102" i="92"/>
  <c r="I102" i="92"/>
  <c r="J102" i="92"/>
  <c r="H101" i="92"/>
  <c r="I101" i="92"/>
  <c r="J101" i="92"/>
  <c r="H100" i="92"/>
  <c r="J100" i="92"/>
  <c r="U102" i="92"/>
  <c r="T102" i="92"/>
  <c r="S102" i="92"/>
  <c r="R102" i="92"/>
  <c r="Q102" i="92"/>
  <c r="P102" i="92"/>
  <c r="O102" i="92"/>
  <c r="N102" i="92"/>
  <c r="M102" i="92"/>
  <c r="L102" i="92"/>
  <c r="U101" i="92"/>
  <c r="T101" i="92"/>
  <c r="S101" i="92"/>
  <c r="R101" i="92"/>
  <c r="Q101" i="92"/>
  <c r="P101" i="92"/>
  <c r="O101" i="92"/>
  <c r="N101" i="92"/>
  <c r="M101" i="92"/>
  <c r="L101" i="92"/>
  <c r="G127" i="92"/>
  <c r="G126" i="92"/>
  <c r="G125" i="92"/>
  <c r="G124" i="92"/>
  <c r="G123" i="92"/>
  <c r="G122" i="92"/>
  <c r="G121" i="92"/>
  <c r="G120" i="92"/>
  <c r="G119" i="92"/>
  <c r="I116" i="92" l="1"/>
  <c r="J110" i="92"/>
  <c r="G116" i="92"/>
  <c r="C158" i="92" s="1"/>
  <c r="D158" i="92" s="1"/>
  <c r="H127" i="92"/>
  <c r="J127" i="92" s="1"/>
  <c r="H144" i="92" s="1"/>
  <c r="U110" i="92"/>
  <c r="U112" i="92" s="1"/>
  <c r="H126" i="92"/>
  <c r="J126" i="92" s="1"/>
  <c r="H143" i="92" s="1"/>
  <c r="T110" i="92"/>
  <c r="T112" i="92" s="1"/>
  <c r="H125" i="92"/>
  <c r="J125" i="92" s="1"/>
  <c r="H142" i="92" s="1"/>
  <c r="S110" i="92"/>
  <c r="S112" i="92" s="1"/>
  <c r="H124" i="92"/>
  <c r="J124" i="92" s="1"/>
  <c r="H141" i="92" s="1"/>
  <c r="R110" i="92"/>
  <c r="R112" i="92" s="1"/>
  <c r="H123" i="92"/>
  <c r="J123" i="92" s="1"/>
  <c r="H140" i="92" s="1"/>
  <c r="Q110" i="92"/>
  <c r="Q112" i="92" s="1"/>
  <c r="H122" i="92"/>
  <c r="J122" i="92" s="1"/>
  <c r="H139" i="92" s="1"/>
  <c r="P110" i="92"/>
  <c r="P112" i="92" s="1"/>
  <c r="G118" i="92"/>
  <c r="H121" i="92"/>
  <c r="J121" i="92" s="1"/>
  <c r="H138" i="92" s="1"/>
  <c r="O110" i="92"/>
  <c r="O112" i="92" s="1"/>
  <c r="H120" i="92"/>
  <c r="J120" i="92" s="1"/>
  <c r="H137" i="92" s="1"/>
  <c r="H119" i="92"/>
  <c r="J119" i="92" s="1"/>
  <c r="H136" i="92" s="1"/>
  <c r="M110" i="92"/>
  <c r="M112" i="92" s="1"/>
  <c r="J116" i="92" l="1"/>
  <c r="I128" i="92"/>
  <c r="C160" i="92"/>
  <c r="D160" i="92" s="1"/>
  <c r="H128" i="92"/>
  <c r="F26" i="90"/>
  <c r="D8" i="86"/>
  <c r="C8" i="86"/>
  <c r="D7" i="86"/>
  <c r="C7" i="86"/>
  <c r="B8" i="86"/>
  <c r="B7" i="86"/>
  <c r="C161" i="92" l="1"/>
  <c r="D161" i="92" s="1"/>
  <c r="J128" i="92"/>
  <c r="H133" i="92"/>
  <c r="H26" i="90"/>
  <c r="G26" i="90"/>
  <c r="N59" i="86"/>
  <c r="M59" i="86"/>
  <c r="L59" i="86"/>
  <c r="K59" i="86"/>
  <c r="J59" i="86"/>
  <c r="I59" i="86"/>
  <c r="H59" i="86"/>
  <c r="G59" i="86"/>
  <c r="F59" i="86"/>
  <c r="P55" i="86"/>
  <c r="P54" i="86"/>
  <c r="O46" i="86"/>
  <c r="F55" i="86"/>
  <c r="G55" i="86"/>
  <c r="H55" i="86"/>
  <c r="I55" i="86"/>
  <c r="H54" i="86"/>
  <c r="G54" i="86"/>
  <c r="F54" i="86"/>
  <c r="E54" i="86"/>
  <c r="N52" i="86"/>
  <c r="M52" i="86"/>
  <c r="L52" i="86"/>
  <c r="K52" i="86"/>
  <c r="J52" i="86"/>
  <c r="P52" i="86" s="1"/>
  <c r="I52" i="86"/>
  <c r="H52" i="86"/>
  <c r="G52" i="86"/>
  <c r="F52" i="86"/>
  <c r="O52" i="86" s="1"/>
  <c r="E52" i="86"/>
  <c r="L51" i="86"/>
  <c r="N7" i="94"/>
  <c r="M7" i="94"/>
  <c r="L7" i="94"/>
  <c r="K7" i="94"/>
  <c r="J7" i="94"/>
  <c r="I7" i="94"/>
  <c r="H7" i="94"/>
  <c r="G7" i="94"/>
  <c r="F7" i="94"/>
  <c r="E59" i="86"/>
  <c r="M18" i="86"/>
  <c r="M51" i="86" s="1"/>
  <c r="E7" i="86"/>
  <c r="N35" i="86"/>
  <c r="M35" i="86"/>
  <c r="M33" i="86" s="1"/>
  <c r="L35" i="86"/>
  <c r="K35" i="86"/>
  <c r="J35" i="86"/>
  <c r="I35" i="86"/>
  <c r="H35" i="86"/>
  <c r="G35" i="86"/>
  <c r="F35" i="86"/>
  <c r="E35" i="86"/>
  <c r="C35" i="86"/>
  <c r="D35" i="86"/>
  <c r="N34" i="86"/>
  <c r="N33" i="86" s="1"/>
  <c r="M34" i="86"/>
  <c r="L34" i="86"/>
  <c r="K34" i="86"/>
  <c r="J34" i="86"/>
  <c r="I34" i="86"/>
  <c r="H34" i="86"/>
  <c r="H33" i="86" s="1"/>
  <c r="G34" i="86"/>
  <c r="G33" i="86" s="1"/>
  <c r="F34" i="86"/>
  <c r="F33" i="86" s="1"/>
  <c r="E34" i="86"/>
  <c r="D34" i="86"/>
  <c r="C34" i="86"/>
  <c r="B34" i="86"/>
  <c r="N18" i="86"/>
  <c r="L18" i="86"/>
  <c r="K18" i="86"/>
  <c r="J18" i="86"/>
  <c r="J51" i="86" s="1"/>
  <c r="I18" i="86"/>
  <c r="H18" i="86"/>
  <c r="G18" i="86"/>
  <c r="F18" i="86"/>
  <c r="E18" i="86"/>
  <c r="E51" i="86" s="1"/>
  <c r="D18" i="86"/>
  <c r="C18" i="86"/>
  <c r="B18" i="86"/>
  <c r="H145" i="92" l="1"/>
  <c r="I147" i="92" s="1"/>
  <c r="J145" i="92"/>
  <c r="J146" i="92" s="1"/>
  <c r="Q52" i="86"/>
  <c r="P59" i="86"/>
  <c r="J33" i="86"/>
  <c r="K33" i="86"/>
  <c r="L33" i="86"/>
  <c r="L66" i="86"/>
  <c r="L69" i="86" s="1"/>
  <c r="L67" i="86"/>
  <c r="L70" i="86" s="1"/>
  <c r="N67" i="86"/>
  <c r="N70" i="86" s="1"/>
  <c r="N66" i="86"/>
  <c r="N69" i="86" s="1"/>
  <c r="I33" i="86"/>
  <c r="M67" i="86"/>
  <c r="M70" i="86" s="1"/>
  <c r="M66" i="86"/>
  <c r="M69" i="86" s="1"/>
  <c r="N51" i="86"/>
  <c r="F51" i="86"/>
  <c r="F67" i="86"/>
  <c r="F70" i="86" s="1"/>
  <c r="F66" i="86"/>
  <c r="F69" i="86" s="1"/>
  <c r="G51" i="86"/>
  <c r="O51" i="86" s="1"/>
  <c r="G67" i="86"/>
  <c r="G70" i="86" s="1"/>
  <c r="G66" i="86"/>
  <c r="G69" i="86" s="1"/>
  <c r="E66" i="86"/>
  <c r="E69" i="86" s="1"/>
  <c r="E67" i="86"/>
  <c r="E70" i="86" s="1"/>
  <c r="C33" i="86"/>
  <c r="I51" i="86"/>
  <c r="I67" i="86"/>
  <c r="I70" i="86" s="1"/>
  <c r="I66" i="86"/>
  <c r="I69" i="86" s="1"/>
  <c r="D33" i="86"/>
  <c r="K66" i="86"/>
  <c r="K69" i="86" s="1"/>
  <c r="K67" i="86"/>
  <c r="K70" i="86" s="1"/>
  <c r="H51" i="86"/>
  <c r="H67" i="86"/>
  <c r="H70" i="86" s="1"/>
  <c r="H66" i="86"/>
  <c r="H69" i="86" s="1"/>
  <c r="J67" i="86"/>
  <c r="J70" i="86" s="1"/>
  <c r="J66" i="86"/>
  <c r="J69" i="86" s="1"/>
  <c r="E33" i="86"/>
  <c r="K51" i="86"/>
  <c r="P51" i="86" s="1"/>
  <c r="O55" i="86"/>
  <c r="O54" i="86"/>
  <c r="Q55" i="86"/>
  <c r="Q54" i="86"/>
  <c r="O59" i="86"/>
  <c r="B10" i="92"/>
  <c r="C10" i="92"/>
  <c r="D10" i="92"/>
  <c r="E10" i="92"/>
  <c r="F10" i="92"/>
  <c r="G10" i="92"/>
  <c r="I10" i="92"/>
  <c r="J10" i="92"/>
  <c r="Q59" i="86" l="1"/>
  <c r="Q51" i="86"/>
  <c r="I26" i="90"/>
  <c r="J26" i="90"/>
  <c r="K26" i="90" l="1"/>
  <c r="L26" i="90" l="1"/>
  <c r="M26" i="90"/>
  <c r="Q37" i="95"/>
  <c r="P37" i="95"/>
  <c r="Q36" i="95"/>
  <c r="H36" i="95"/>
  <c r="G36" i="95"/>
  <c r="F36" i="95"/>
  <c r="E36" i="95"/>
  <c r="Q35" i="95"/>
  <c r="P35" i="95"/>
  <c r="Q34" i="95"/>
  <c r="P34" i="95"/>
  <c r="K33" i="95"/>
  <c r="Q33" i="95" s="1"/>
  <c r="J33" i="95"/>
  <c r="I33" i="95"/>
  <c r="H33" i="95"/>
  <c r="G33" i="95"/>
  <c r="F33" i="95"/>
  <c r="E33" i="95"/>
  <c r="Q32" i="95"/>
  <c r="P32" i="95"/>
  <c r="Q31" i="95"/>
  <c r="P31" i="95"/>
  <c r="O30" i="95"/>
  <c r="N30" i="95"/>
  <c r="M30" i="95"/>
  <c r="L30" i="95"/>
  <c r="K30" i="95"/>
  <c r="J30" i="95"/>
  <c r="I30" i="95"/>
  <c r="H30" i="95"/>
  <c r="G30" i="95"/>
  <c r="F30" i="95"/>
  <c r="E30" i="95"/>
  <c r="D30" i="95"/>
  <c r="Q29" i="95"/>
  <c r="P29" i="95"/>
  <c r="Q28" i="95"/>
  <c r="P28" i="95"/>
  <c r="O27" i="95"/>
  <c r="N27" i="95"/>
  <c r="M27" i="95"/>
  <c r="L27" i="95"/>
  <c r="K27" i="95"/>
  <c r="J27" i="95"/>
  <c r="I27" i="95"/>
  <c r="H27" i="95"/>
  <c r="G27" i="95"/>
  <c r="F27" i="95"/>
  <c r="E27" i="95"/>
  <c r="D27" i="95"/>
  <c r="Q26" i="95"/>
  <c r="P26" i="95"/>
  <c r="Q25" i="95"/>
  <c r="P25" i="95"/>
  <c r="Q24" i="95"/>
  <c r="I24" i="95"/>
  <c r="H24" i="95"/>
  <c r="G24" i="95"/>
  <c r="F24" i="95"/>
  <c r="E24" i="95"/>
  <c r="D24" i="95"/>
  <c r="Q23" i="95"/>
  <c r="P23" i="95"/>
  <c r="Q22" i="95"/>
  <c r="P22" i="95"/>
  <c r="L21" i="95"/>
  <c r="K21" i="95"/>
  <c r="J21" i="95"/>
  <c r="I21" i="95"/>
  <c r="H21" i="95"/>
  <c r="G21" i="95"/>
  <c r="F21" i="95"/>
  <c r="E21" i="95"/>
  <c r="D21" i="95"/>
  <c r="Q20" i="95"/>
  <c r="P20" i="95"/>
  <c r="Q19" i="95"/>
  <c r="P19" i="95"/>
  <c r="N18" i="95"/>
  <c r="M18" i="95"/>
  <c r="L18" i="95"/>
  <c r="K18" i="95"/>
  <c r="J18" i="95"/>
  <c r="I18" i="95"/>
  <c r="H18" i="95"/>
  <c r="G18" i="95"/>
  <c r="F18" i="95"/>
  <c r="E18" i="95"/>
  <c r="D18" i="95"/>
  <c r="Q17" i="95"/>
  <c r="P17" i="95"/>
  <c r="Q16" i="95"/>
  <c r="P16" i="95"/>
  <c r="Q15" i="95"/>
  <c r="I15" i="95"/>
  <c r="H15" i="95"/>
  <c r="G15" i="95"/>
  <c r="F15" i="95"/>
  <c r="E15" i="95"/>
  <c r="D15" i="95"/>
  <c r="Q14" i="95"/>
  <c r="P14" i="95"/>
  <c r="Q13" i="95"/>
  <c r="P13" i="95"/>
  <c r="Q12" i="95"/>
  <c r="J12" i="95"/>
  <c r="I12" i="95"/>
  <c r="H12" i="95"/>
  <c r="G12" i="95"/>
  <c r="F12" i="95"/>
  <c r="E12" i="95"/>
  <c r="Q11" i="95"/>
  <c r="P11" i="95"/>
  <c r="Q10" i="95"/>
  <c r="P10" i="95"/>
  <c r="Q9" i="95"/>
  <c r="G9" i="95"/>
  <c r="F9" i="95"/>
  <c r="P9" i="95" s="1"/>
  <c r="E9" i="95"/>
  <c r="D9" i="95"/>
  <c r="Q8" i="95"/>
  <c r="P8" i="95"/>
  <c r="D13" i="86"/>
  <c r="D6" i="86" s="1"/>
  <c r="C13" i="86"/>
  <c r="C6" i="86" s="1"/>
  <c r="Q21" i="95" l="1"/>
  <c r="P36" i="95"/>
  <c r="Q27" i="95"/>
  <c r="Q30" i="95"/>
  <c r="P21" i="95"/>
  <c r="P24" i="95"/>
  <c r="P27" i="95"/>
  <c r="P30" i="95"/>
  <c r="P12" i="95"/>
  <c r="P15" i="95"/>
  <c r="Q18" i="95"/>
  <c r="P18" i="95"/>
  <c r="P33" i="95"/>
  <c r="B13" i="86"/>
  <c r="B6" i="86" s="1"/>
  <c r="N7" i="86"/>
  <c r="M7" i="86"/>
  <c r="L7" i="86"/>
  <c r="K7" i="86"/>
  <c r="J7" i="86"/>
  <c r="I7" i="86"/>
  <c r="H7" i="86"/>
  <c r="G7" i="86"/>
  <c r="F7" i="86"/>
  <c r="N6" i="86"/>
  <c r="M6" i="86"/>
  <c r="L6" i="86"/>
  <c r="K6" i="86"/>
  <c r="J6" i="86"/>
  <c r="I6" i="86"/>
  <c r="H6" i="86"/>
  <c r="G6" i="86"/>
  <c r="F6" i="86"/>
  <c r="O15" i="86"/>
  <c r="N13" i="86"/>
  <c r="N50" i="86" s="1"/>
  <c r="M13" i="86"/>
  <c r="M50" i="86" s="1"/>
  <c r="M53" i="86" s="1"/>
  <c r="L13" i="86"/>
  <c r="L50" i="86" s="1"/>
  <c r="L53" i="86" s="1"/>
  <c r="K13" i="86"/>
  <c r="K50" i="86" s="1"/>
  <c r="K53" i="86" s="1"/>
  <c r="J13" i="86"/>
  <c r="J50" i="86" s="1"/>
  <c r="J53" i="86" s="1"/>
  <c r="I13" i="86"/>
  <c r="I50" i="86" s="1"/>
  <c r="I53" i="86" s="1"/>
  <c r="H13" i="86"/>
  <c r="H50" i="86" s="1"/>
  <c r="H53" i="86" s="1"/>
  <c r="G13" i="86"/>
  <c r="G50" i="86" s="1"/>
  <c r="G53" i="86" s="1"/>
  <c r="F13" i="86"/>
  <c r="F50" i="86" s="1"/>
  <c r="F53" i="86" s="1"/>
  <c r="E13" i="86"/>
  <c r="E50" i="86" s="1"/>
  <c r="P41" i="86"/>
  <c r="O41" i="86"/>
  <c r="Q41" i="86" s="1"/>
  <c r="P47" i="86"/>
  <c r="P46" i="86"/>
  <c r="Q46" i="86" s="1"/>
  <c r="O47" i="86"/>
  <c r="J62" i="86" l="1"/>
  <c r="J64" i="86" s="1"/>
  <c r="J60" i="86"/>
  <c r="J63" i="86"/>
  <c r="J56" i="86"/>
  <c r="H62" i="86"/>
  <c r="H64" i="86" s="1"/>
  <c r="H56" i="86"/>
  <c r="H63" i="86"/>
  <c r="H60" i="86"/>
  <c r="L63" i="86"/>
  <c r="L56" i="86"/>
  <c r="L62" i="86"/>
  <c r="L64" i="86" s="1"/>
  <c r="L60" i="86"/>
  <c r="O72" i="86"/>
  <c r="I60" i="86"/>
  <c r="I62" i="86"/>
  <c r="I64" i="86" s="1"/>
  <c r="I56" i="86"/>
  <c r="I63" i="86"/>
  <c r="O50" i="86"/>
  <c r="E53" i="86"/>
  <c r="M60" i="86"/>
  <c r="M62" i="86"/>
  <c r="M64" i="86" s="1"/>
  <c r="M63" i="86"/>
  <c r="M56" i="86"/>
  <c r="G60" i="86"/>
  <c r="G56" i="86"/>
  <c r="G62" i="86"/>
  <c r="G64" i="86" s="1"/>
  <c r="G63" i="86"/>
  <c r="K60" i="86"/>
  <c r="K56" i="86"/>
  <c r="K62" i="86"/>
  <c r="K64" i="86" s="1"/>
  <c r="K63" i="86"/>
  <c r="F60" i="86"/>
  <c r="F63" i="86"/>
  <c r="F62" i="86"/>
  <c r="F64" i="86" s="1"/>
  <c r="F56" i="86"/>
  <c r="P50" i="86"/>
  <c r="Q50" i="86" s="1"/>
  <c r="N53" i="86"/>
  <c r="Q47" i="86"/>
  <c r="O13" i="86"/>
  <c r="N60" i="86" l="1"/>
  <c r="N56" i="86"/>
  <c r="N62" i="86"/>
  <c r="N64" i="86" s="1"/>
  <c r="N63" i="86"/>
  <c r="E63" i="86"/>
  <c r="E60" i="86"/>
  <c r="E56" i="86"/>
  <c r="E62" i="86"/>
  <c r="E64" i="86" s="1"/>
  <c r="O64" i="86" s="1"/>
  <c r="O53" i="86"/>
  <c r="P53" i="86"/>
  <c r="Q14" i="86"/>
  <c r="P63" i="86" l="1"/>
  <c r="P62" i="86"/>
  <c r="P60" i="86"/>
  <c r="P56" i="86"/>
  <c r="Q53" i="86"/>
  <c r="O56" i="86"/>
  <c r="O63" i="86"/>
  <c r="O60" i="86"/>
  <c r="O62" i="86"/>
  <c r="O16" i="94"/>
  <c r="O20" i="94"/>
  <c r="O20" i="86"/>
  <c r="O35" i="86" s="1"/>
  <c r="P20" i="86"/>
  <c r="O19" i="86"/>
  <c r="P19" i="86"/>
  <c r="P18" i="86" l="1"/>
  <c r="P34" i="86"/>
  <c r="Q62" i="86"/>
  <c r="Q56" i="86"/>
  <c r="Q63" i="86"/>
  <c r="Q60" i="86"/>
  <c r="O18" i="86"/>
  <c r="O34" i="86"/>
  <c r="O33" i="86" s="1"/>
  <c r="Q20" i="86"/>
  <c r="Q19" i="86"/>
  <c r="O66" i="86" l="1"/>
  <c r="O69" i="86" s="1"/>
  <c r="O67" i="86"/>
  <c r="O70" i="86" s="1"/>
  <c r="Q18" i="86"/>
  <c r="Q34" i="86"/>
  <c r="U23" i="92"/>
  <c r="T23" i="92"/>
  <c r="S23" i="92"/>
  <c r="R23" i="92"/>
  <c r="Q23" i="92"/>
  <c r="P23" i="92"/>
  <c r="O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U22" i="92"/>
  <c r="T22" i="92"/>
  <c r="S22" i="92"/>
  <c r="R22" i="92"/>
  <c r="Q22" i="92"/>
  <c r="P22" i="92"/>
  <c r="O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U18" i="92"/>
  <c r="T18" i="92"/>
  <c r="S18" i="92"/>
  <c r="R18" i="92"/>
  <c r="Q18" i="92"/>
  <c r="P18" i="92"/>
  <c r="O18" i="92"/>
  <c r="N18" i="92"/>
  <c r="M18" i="92"/>
  <c r="L18" i="92"/>
  <c r="K18" i="92"/>
  <c r="J18" i="92"/>
  <c r="I18" i="92"/>
  <c r="H18" i="92"/>
  <c r="U14" i="92"/>
  <c r="T14" i="92"/>
  <c r="S14" i="92"/>
  <c r="R14" i="92"/>
  <c r="Q14" i="92"/>
  <c r="P14" i="92"/>
  <c r="O14" i="92"/>
  <c r="N14" i="92"/>
  <c r="M14" i="92"/>
  <c r="L14" i="92"/>
  <c r="K14" i="92"/>
  <c r="J14" i="92"/>
  <c r="I14" i="92"/>
  <c r="H14" i="92"/>
  <c r="U10" i="92"/>
  <c r="T10" i="92"/>
  <c r="S10" i="92"/>
  <c r="R10" i="92"/>
  <c r="Q10" i="92"/>
  <c r="P10" i="92"/>
  <c r="O10" i="92"/>
  <c r="N10" i="92"/>
  <c r="M10" i="92"/>
  <c r="L10" i="92"/>
  <c r="K10" i="92"/>
  <c r="E21" i="92" l="1"/>
  <c r="C21" i="92"/>
  <c r="B21" i="92"/>
  <c r="D21" i="92"/>
  <c r="J21" i="92"/>
  <c r="T21" i="92"/>
  <c r="S21" i="92"/>
  <c r="R21" i="92"/>
  <c r="L21" i="92"/>
  <c r="K21" i="92"/>
  <c r="U21" i="92"/>
  <c r="Q21" i="92"/>
  <c r="M21" i="92"/>
  <c r="I21" i="92"/>
  <c r="G21" i="92"/>
  <c r="F21" i="92"/>
  <c r="N21" i="92"/>
  <c r="O21" i="92"/>
  <c r="H21" i="92"/>
  <c r="P21" i="92"/>
  <c r="P31" i="86" l="1"/>
  <c r="O31" i="86"/>
  <c r="P30" i="86"/>
  <c r="O30" i="86"/>
  <c r="P29" i="86"/>
  <c r="O29" i="86"/>
  <c r="P28" i="86"/>
  <c r="O28" i="86"/>
  <c r="P26" i="86"/>
  <c r="O26" i="86"/>
  <c r="P25" i="86"/>
  <c r="O25" i="86"/>
  <c r="P24" i="86"/>
  <c r="O24" i="86"/>
  <c r="P21" i="86"/>
  <c r="O21" i="86"/>
  <c r="P16" i="86"/>
  <c r="P15" i="86"/>
  <c r="P32" i="94"/>
  <c r="O32" i="94"/>
  <c r="P31" i="94"/>
  <c r="O31" i="94"/>
  <c r="P30" i="94"/>
  <c r="O30" i="94"/>
  <c r="P29" i="94"/>
  <c r="O29" i="94"/>
  <c r="P27" i="94"/>
  <c r="O27" i="94"/>
  <c r="P26" i="94"/>
  <c r="O26" i="94"/>
  <c r="P25" i="94"/>
  <c r="O25" i="94"/>
  <c r="P22" i="94"/>
  <c r="O22" i="94"/>
  <c r="P21" i="94"/>
  <c r="O21" i="94"/>
  <c r="P20" i="94"/>
  <c r="P17" i="94"/>
  <c r="O17" i="94"/>
  <c r="P16" i="94"/>
  <c r="L34" i="94"/>
  <c r="L38" i="94" s="1"/>
  <c r="M34" i="94"/>
  <c r="M38" i="94" s="1"/>
  <c r="N34" i="94"/>
  <c r="N38" i="94" s="1"/>
  <c r="P37" i="94"/>
  <c r="P36" i="94"/>
  <c r="O37" i="94"/>
  <c r="C35" i="94"/>
  <c r="D35" i="94"/>
  <c r="D34" i="94" s="1"/>
  <c r="D38" i="94" s="1"/>
  <c r="E35" i="94"/>
  <c r="F35" i="94"/>
  <c r="G35" i="94"/>
  <c r="H35" i="94"/>
  <c r="H34" i="94" s="1"/>
  <c r="H38" i="94" s="1"/>
  <c r="I35" i="94"/>
  <c r="I34" i="94" s="1"/>
  <c r="I38" i="94" s="1"/>
  <c r="J35" i="94"/>
  <c r="J34" i="94" s="1"/>
  <c r="K35" i="94"/>
  <c r="K34" i="94" s="1"/>
  <c r="K38" i="94" s="1"/>
  <c r="L35" i="94"/>
  <c r="M35" i="94"/>
  <c r="N35" i="94"/>
  <c r="C36" i="94"/>
  <c r="D36" i="94"/>
  <c r="E36" i="94"/>
  <c r="F36" i="94"/>
  <c r="G36" i="94"/>
  <c r="H36" i="94"/>
  <c r="I36" i="94"/>
  <c r="J36" i="94"/>
  <c r="K36" i="94"/>
  <c r="L36" i="94"/>
  <c r="M36" i="94"/>
  <c r="N36" i="94"/>
  <c r="C37" i="94"/>
  <c r="D37" i="94"/>
  <c r="E37" i="94"/>
  <c r="F37" i="94"/>
  <c r="G37" i="94"/>
  <c r="H37" i="94"/>
  <c r="I37" i="94"/>
  <c r="J37" i="94"/>
  <c r="K37" i="94"/>
  <c r="L37" i="94"/>
  <c r="M37" i="94"/>
  <c r="N37" i="94"/>
  <c r="B37" i="94"/>
  <c r="B36" i="94"/>
  <c r="B35" i="94"/>
  <c r="U89" i="92"/>
  <c r="T89" i="92"/>
  <c r="S89" i="92"/>
  <c r="R89" i="92"/>
  <c r="Q89" i="92"/>
  <c r="P89" i="92"/>
  <c r="O89" i="92"/>
  <c r="N89" i="92"/>
  <c r="M89" i="92"/>
  <c r="L89" i="92"/>
  <c r="K89" i="92"/>
  <c r="J89" i="92"/>
  <c r="I89" i="92"/>
  <c r="H89" i="92"/>
  <c r="G89" i="92"/>
  <c r="F89" i="92"/>
  <c r="E89" i="92"/>
  <c r="D89" i="92"/>
  <c r="C89" i="92"/>
  <c r="B89" i="92"/>
  <c r="U88" i="92"/>
  <c r="T88" i="92"/>
  <c r="S88" i="92"/>
  <c r="R88" i="92"/>
  <c r="Q88" i="92"/>
  <c r="P88" i="92"/>
  <c r="O88" i="92"/>
  <c r="N88" i="92"/>
  <c r="M88" i="92"/>
  <c r="L88" i="92"/>
  <c r="K88" i="92"/>
  <c r="J88" i="92"/>
  <c r="I88" i="92"/>
  <c r="I87" i="92" s="1"/>
  <c r="H88" i="92"/>
  <c r="H87" i="92" s="1"/>
  <c r="G88" i="92"/>
  <c r="F88" i="92"/>
  <c r="E88" i="92"/>
  <c r="D88" i="92"/>
  <c r="C88" i="92"/>
  <c r="B88" i="92"/>
  <c r="U84" i="92"/>
  <c r="T84" i="92"/>
  <c r="S84" i="92"/>
  <c r="R84" i="92"/>
  <c r="Q84" i="92"/>
  <c r="P84" i="92"/>
  <c r="O84" i="92"/>
  <c r="N84" i="92"/>
  <c r="M84" i="92"/>
  <c r="L84" i="92"/>
  <c r="K84" i="92"/>
  <c r="J84" i="92"/>
  <c r="I84" i="92"/>
  <c r="H84" i="92"/>
  <c r="U80" i="92"/>
  <c r="T80" i="92"/>
  <c r="S80" i="92"/>
  <c r="R80" i="92"/>
  <c r="Q80" i="92"/>
  <c r="P80" i="92"/>
  <c r="O80" i="92"/>
  <c r="N80" i="92"/>
  <c r="M80" i="92"/>
  <c r="L80" i="92"/>
  <c r="K80" i="92"/>
  <c r="J80" i="92"/>
  <c r="I80" i="92"/>
  <c r="H80" i="92"/>
  <c r="U76" i="92"/>
  <c r="T76" i="92"/>
  <c r="S76" i="92"/>
  <c r="R76" i="92"/>
  <c r="Q76" i="92"/>
  <c r="P76" i="92"/>
  <c r="O76" i="92"/>
  <c r="N76" i="92"/>
  <c r="M76" i="92"/>
  <c r="L76" i="92"/>
  <c r="K76" i="92"/>
  <c r="J76" i="92"/>
  <c r="I76" i="92"/>
  <c r="H76" i="92"/>
  <c r="G76" i="92"/>
  <c r="F76" i="92"/>
  <c r="E76" i="92"/>
  <c r="D76" i="92"/>
  <c r="C76" i="92"/>
  <c r="B76" i="92"/>
  <c r="M108" i="90"/>
  <c r="L108" i="90"/>
  <c r="K108" i="90"/>
  <c r="J108" i="90"/>
  <c r="I108" i="90"/>
  <c r="H108" i="90"/>
  <c r="G108" i="90"/>
  <c r="F108" i="90"/>
  <c r="E108" i="90"/>
  <c r="D108" i="90"/>
  <c r="C108" i="90"/>
  <c r="B108" i="90"/>
  <c r="M97" i="90"/>
  <c r="L97" i="90"/>
  <c r="K97" i="90"/>
  <c r="J97" i="90"/>
  <c r="I97" i="90"/>
  <c r="H97" i="90"/>
  <c r="G97" i="90"/>
  <c r="F97" i="90"/>
  <c r="E97" i="90"/>
  <c r="D97" i="90"/>
  <c r="C97" i="90"/>
  <c r="C98" i="90" s="1"/>
  <c r="M14" i="90"/>
  <c r="M25" i="90"/>
  <c r="M49" i="90"/>
  <c r="M59" i="90"/>
  <c r="M72" i="90"/>
  <c r="M83" i="90"/>
  <c r="P9" i="93"/>
  <c r="Q9" i="93"/>
  <c r="P10" i="93"/>
  <c r="Q10" i="93"/>
  <c r="P11" i="93"/>
  <c r="Q11" i="93"/>
  <c r="P12" i="93"/>
  <c r="Q12" i="93"/>
  <c r="P13" i="93"/>
  <c r="Q13" i="93"/>
  <c r="P14" i="93"/>
  <c r="Q14" i="93"/>
  <c r="P15" i="93"/>
  <c r="Q15" i="93"/>
  <c r="P16" i="93"/>
  <c r="Q16" i="93"/>
  <c r="P17" i="93"/>
  <c r="Q17" i="93"/>
  <c r="P18" i="93"/>
  <c r="Q18" i="93"/>
  <c r="P19" i="93"/>
  <c r="Q19" i="93"/>
  <c r="P20" i="93"/>
  <c r="Q20" i="93"/>
  <c r="P21" i="93"/>
  <c r="Q21" i="93"/>
  <c r="P22" i="93"/>
  <c r="Q22" i="93"/>
  <c r="P23" i="93"/>
  <c r="Q23" i="93"/>
  <c r="P24" i="93"/>
  <c r="Q24" i="93"/>
  <c r="Q8" i="93"/>
  <c r="P8" i="93"/>
  <c r="F5" i="86"/>
  <c r="F9" i="86" s="1"/>
  <c r="G5" i="86"/>
  <c r="G9" i="86" s="1"/>
  <c r="H5" i="86"/>
  <c r="H9" i="86" s="1"/>
  <c r="I5" i="86"/>
  <c r="I9" i="86" s="1"/>
  <c r="J5" i="86"/>
  <c r="J9" i="86" s="1"/>
  <c r="K5" i="86"/>
  <c r="K9" i="86" s="1"/>
  <c r="L5" i="86"/>
  <c r="L9" i="86" s="1"/>
  <c r="M5" i="86"/>
  <c r="M9" i="86" s="1"/>
  <c r="N5" i="86"/>
  <c r="N9" i="86" s="1"/>
  <c r="E5" i="86"/>
  <c r="E9" i="86" s="1"/>
  <c r="C36" i="86"/>
  <c r="C37" i="86" s="1"/>
  <c r="D36" i="86"/>
  <c r="D37" i="86" s="1"/>
  <c r="E37" i="86"/>
  <c r="F37" i="86"/>
  <c r="H37" i="86"/>
  <c r="I37" i="86"/>
  <c r="J37" i="86"/>
  <c r="K37" i="86"/>
  <c r="M37" i="86"/>
  <c r="N37" i="86"/>
  <c r="B36" i="86"/>
  <c r="B35" i="86"/>
  <c r="U33" i="92"/>
  <c r="U37" i="92"/>
  <c r="U41" i="92"/>
  <c r="U45" i="92"/>
  <c r="U46" i="92"/>
  <c r="U53" i="92"/>
  <c r="U57" i="92"/>
  <c r="U61" i="92"/>
  <c r="U65" i="92"/>
  <c r="U66" i="92"/>
  <c r="L83" i="90"/>
  <c r="K83" i="90"/>
  <c r="J83" i="90"/>
  <c r="I83" i="90"/>
  <c r="H83" i="90"/>
  <c r="G83" i="90"/>
  <c r="F83" i="90"/>
  <c r="E83" i="90"/>
  <c r="D83" i="90"/>
  <c r="C83" i="90"/>
  <c r="B83" i="90"/>
  <c r="L72" i="90"/>
  <c r="K72" i="90"/>
  <c r="J72" i="90"/>
  <c r="I72" i="90"/>
  <c r="H72" i="90"/>
  <c r="G72" i="90"/>
  <c r="F72" i="90"/>
  <c r="E72" i="90"/>
  <c r="D72" i="90"/>
  <c r="C72" i="90"/>
  <c r="C73" i="90" s="1"/>
  <c r="T66" i="92"/>
  <c r="S66" i="92"/>
  <c r="R66" i="92"/>
  <c r="Q66" i="92"/>
  <c r="P66" i="92"/>
  <c r="O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T65" i="92"/>
  <c r="S65" i="92"/>
  <c r="R65" i="92"/>
  <c r="Q65" i="92"/>
  <c r="P65" i="92"/>
  <c r="O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T61" i="92"/>
  <c r="S61" i="92"/>
  <c r="R61" i="92"/>
  <c r="Q61" i="92"/>
  <c r="P61" i="92"/>
  <c r="O61" i="92"/>
  <c r="N61" i="92"/>
  <c r="M61" i="92"/>
  <c r="L61" i="92"/>
  <c r="K61" i="92"/>
  <c r="J61" i="92"/>
  <c r="I61" i="92"/>
  <c r="H61" i="92"/>
  <c r="T57" i="92"/>
  <c r="S57" i="92"/>
  <c r="R57" i="92"/>
  <c r="Q57" i="92"/>
  <c r="P57" i="92"/>
  <c r="O57" i="92"/>
  <c r="N57" i="92"/>
  <c r="M57" i="92"/>
  <c r="L57" i="92"/>
  <c r="K57" i="92"/>
  <c r="J57" i="92"/>
  <c r="I57" i="92"/>
  <c r="H57" i="92"/>
  <c r="T53" i="92"/>
  <c r="S53" i="92"/>
  <c r="R53" i="92"/>
  <c r="Q53" i="92"/>
  <c r="P53" i="92"/>
  <c r="O53" i="92"/>
  <c r="N53" i="92"/>
  <c r="M53" i="92"/>
  <c r="L53" i="92"/>
  <c r="K53" i="92"/>
  <c r="J53" i="92"/>
  <c r="I53" i="92"/>
  <c r="H53" i="92"/>
  <c r="G53" i="92"/>
  <c r="F53" i="92"/>
  <c r="E53" i="92"/>
  <c r="D53" i="92"/>
  <c r="C53" i="92"/>
  <c r="B53" i="92"/>
  <c r="B59" i="90"/>
  <c r="B25" i="90"/>
  <c r="P13" i="86" l="1"/>
  <c r="P35" i="86"/>
  <c r="P33" i="86" s="1"/>
  <c r="P37" i="86" s="1"/>
  <c r="G34" i="94"/>
  <c r="G38" i="94" s="1"/>
  <c r="O36" i="94"/>
  <c r="F34" i="94"/>
  <c r="F38" i="94" s="1"/>
  <c r="E34" i="94"/>
  <c r="E38" i="94" s="1"/>
  <c r="C34" i="94"/>
  <c r="C38" i="94" s="1"/>
  <c r="B34" i="94"/>
  <c r="B38" i="94" s="1"/>
  <c r="Q15" i="86"/>
  <c r="P34" i="94"/>
  <c r="J38" i="94"/>
  <c r="P38" i="94" s="1"/>
  <c r="P35" i="94"/>
  <c r="O35" i="94"/>
  <c r="E64" i="92"/>
  <c r="B112" i="90"/>
  <c r="U97" i="92"/>
  <c r="G87" i="92"/>
  <c r="U96" i="92"/>
  <c r="E87" i="92"/>
  <c r="M112" i="90"/>
  <c r="U64" i="92"/>
  <c r="M87" i="92"/>
  <c r="U87" i="92"/>
  <c r="M64" i="92"/>
  <c r="R64" i="92"/>
  <c r="R87" i="92"/>
  <c r="L87" i="92"/>
  <c r="P87" i="92"/>
  <c r="O64" i="92"/>
  <c r="Q64" i="92"/>
  <c r="L64" i="92"/>
  <c r="P64" i="92"/>
  <c r="B87" i="92"/>
  <c r="Q87" i="92"/>
  <c r="J87" i="92"/>
  <c r="F87" i="92"/>
  <c r="O87" i="92"/>
  <c r="D64" i="92"/>
  <c r="T64" i="92"/>
  <c r="H64" i="92"/>
  <c r="S87" i="92"/>
  <c r="T87" i="92"/>
  <c r="N87" i="92"/>
  <c r="F64" i="92"/>
  <c r="N64" i="92"/>
  <c r="S64" i="92"/>
  <c r="U44" i="92"/>
  <c r="D98" i="90"/>
  <c r="E98" i="90" s="1"/>
  <c r="F98" i="90" s="1"/>
  <c r="G98" i="90" s="1"/>
  <c r="H98" i="90" s="1"/>
  <c r="I98" i="90" s="1"/>
  <c r="J98" i="90" s="1"/>
  <c r="K98" i="90" s="1"/>
  <c r="L98" i="90" s="1"/>
  <c r="M98" i="90" s="1"/>
  <c r="B33" i="86"/>
  <c r="B37" i="86" s="1"/>
  <c r="O37" i="86"/>
  <c r="C87" i="92"/>
  <c r="K87" i="92"/>
  <c r="D87" i="92"/>
  <c r="D73" i="90"/>
  <c r="G37" i="86"/>
  <c r="L37" i="86"/>
  <c r="G64" i="92"/>
  <c r="I64" i="92"/>
  <c r="B64" i="92"/>
  <c r="J64" i="92"/>
  <c r="C64" i="92"/>
  <c r="K64" i="92"/>
  <c r="Q13" i="86" l="1"/>
  <c r="Q35" i="86"/>
  <c r="Q33" i="86" s="1"/>
  <c r="Q37" i="86" s="1"/>
  <c r="O34" i="94"/>
  <c r="O38" i="94"/>
  <c r="U95" i="92"/>
  <c r="E73" i="90"/>
  <c r="L59" i="90"/>
  <c r="L112" i="90" s="1"/>
  <c r="K59" i="90"/>
  <c r="K112" i="90" s="1"/>
  <c r="J59" i="90"/>
  <c r="J112" i="90" s="1"/>
  <c r="I59" i="90"/>
  <c r="I112" i="90" s="1"/>
  <c r="H59" i="90"/>
  <c r="H112" i="90" s="1"/>
  <c r="G59" i="90"/>
  <c r="G112" i="90" s="1"/>
  <c r="F59" i="90"/>
  <c r="F112" i="90" s="1"/>
  <c r="E59" i="90"/>
  <c r="E112" i="90" s="1"/>
  <c r="D59" i="90"/>
  <c r="D112" i="90" s="1"/>
  <c r="C59" i="90"/>
  <c r="C112" i="90" s="1"/>
  <c r="L49" i="90"/>
  <c r="K49" i="90"/>
  <c r="J49" i="90"/>
  <c r="I49" i="90"/>
  <c r="H49" i="90"/>
  <c r="G49" i="90"/>
  <c r="F49" i="90"/>
  <c r="E49" i="90"/>
  <c r="D49" i="90"/>
  <c r="C49" i="90"/>
  <c r="C50" i="90" s="1"/>
  <c r="L25" i="90"/>
  <c r="K25" i="90"/>
  <c r="J25" i="90"/>
  <c r="I25" i="90"/>
  <c r="H25" i="90"/>
  <c r="G25" i="90"/>
  <c r="F25" i="90"/>
  <c r="E25" i="90"/>
  <c r="D25" i="90"/>
  <c r="C25" i="90"/>
  <c r="L14" i="90"/>
  <c r="K14" i="90"/>
  <c r="J14" i="90"/>
  <c r="I14" i="90"/>
  <c r="H14" i="90"/>
  <c r="G14" i="90"/>
  <c r="F14" i="90"/>
  <c r="E14" i="90"/>
  <c r="D14" i="90"/>
  <c r="C14" i="90"/>
  <c r="C15" i="90" s="1"/>
  <c r="T33" i="92"/>
  <c r="T37" i="92"/>
  <c r="T41" i="92"/>
  <c r="T45" i="92"/>
  <c r="T96" i="92" s="1"/>
  <c r="T46" i="92"/>
  <c r="T97" i="92" s="1"/>
  <c r="S46" i="92"/>
  <c r="S97" i="92" s="1"/>
  <c r="R46" i="92"/>
  <c r="R97" i="92" s="1"/>
  <c r="Q46" i="92"/>
  <c r="Q97" i="92" s="1"/>
  <c r="P46" i="92"/>
  <c r="P97" i="92" s="1"/>
  <c r="O46" i="92"/>
  <c r="O97" i="92" s="1"/>
  <c r="N46" i="92"/>
  <c r="N97" i="92" s="1"/>
  <c r="M46" i="92"/>
  <c r="M97" i="92" s="1"/>
  <c r="L46" i="92"/>
  <c r="L97" i="92" s="1"/>
  <c r="K46" i="92"/>
  <c r="K97" i="92" s="1"/>
  <c r="J46" i="92"/>
  <c r="J97" i="92" s="1"/>
  <c r="I46" i="92"/>
  <c r="I97" i="92" s="1"/>
  <c r="H46" i="92"/>
  <c r="H97" i="92" s="1"/>
  <c r="G46" i="92"/>
  <c r="G97" i="92" s="1"/>
  <c r="F46" i="92"/>
  <c r="F97" i="92" s="1"/>
  <c r="E46" i="92"/>
  <c r="E97" i="92" s="1"/>
  <c r="D46" i="92"/>
  <c r="D97" i="92" s="1"/>
  <c r="C46" i="92"/>
  <c r="C97" i="92" s="1"/>
  <c r="B46" i="92"/>
  <c r="B97" i="92" s="1"/>
  <c r="S45" i="92"/>
  <c r="S96" i="92" s="1"/>
  <c r="R45" i="92"/>
  <c r="R96" i="92" s="1"/>
  <c r="Q45" i="92"/>
  <c r="Q96" i="92" s="1"/>
  <c r="P45" i="92"/>
  <c r="P96" i="92" s="1"/>
  <c r="O45" i="92"/>
  <c r="O96" i="92" s="1"/>
  <c r="N45" i="92"/>
  <c r="N96" i="92" s="1"/>
  <c r="M45" i="92"/>
  <c r="M96" i="92" s="1"/>
  <c r="L45" i="92"/>
  <c r="L96" i="92" s="1"/>
  <c r="K45" i="92"/>
  <c r="K96" i="92" s="1"/>
  <c r="J45" i="92"/>
  <c r="J96" i="92" s="1"/>
  <c r="I45" i="92"/>
  <c r="I96" i="92" s="1"/>
  <c r="H45" i="92"/>
  <c r="H96" i="92" s="1"/>
  <c r="G45" i="92"/>
  <c r="G96" i="92" s="1"/>
  <c r="F45" i="92"/>
  <c r="F96" i="92" s="1"/>
  <c r="E45" i="92"/>
  <c r="E96" i="92" s="1"/>
  <c r="D45" i="92"/>
  <c r="D96" i="92" s="1"/>
  <c r="C45" i="92"/>
  <c r="C96" i="92" s="1"/>
  <c r="B45" i="92"/>
  <c r="B96" i="92" s="1"/>
  <c r="S41" i="92"/>
  <c r="R41" i="92"/>
  <c r="Q41" i="92"/>
  <c r="P41" i="92"/>
  <c r="O41" i="92"/>
  <c r="N41" i="92"/>
  <c r="M41" i="92"/>
  <c r="L41" i="92"/>
  <c r="K41" i="92"/>
  <c r="J41" i="92"/>
  <c r="I41" i="92"/>
  <c r="H41" i="92"/>
  <c r="S37" i="92"/>
  <c r="R37" i="92"/>
  <c r="Q37" i="92"/>
  <c r="P37" i="92"/>
  <c r="O37" i="92"/>
  <c r="N37" i="92"/>
  <c r="M37" i="92"/>
  <c r="L37" i="92"/>
  <c r="K37" i="92"/>
  <c r="J37" i="92"/>
  <c r="I37" i="92"/>
  <c r="H37" i="92"/>
  <c r="S33" i="92"/>
  <c r="R33" i="92"/>
  <c r="Q33" i="92"/>
  <c r="P33" i="92"/>
  <c r="O33" i="92"/>
  <c r="N33" i="92"/>
  <c r="M33" i="92"/>
  <c r="L33" i="92"/>
  <c r="K33" i="92"/>
  <c r="J33" i="92"/>
  <c r="I33" i="92"/>
  <c r="H33" i="92"/>
  <c r="G33" i="92"/>
  <c r="F33" i="92"/>
  <c r="E33" i="92"/>
  <c r="D33" i="92"/>
  <c r="C33" i="92"/>
  <c r="B33" i="92"/>
  <c r="D15" i="90" l="1"/>
  <c r="E15" i="90" s="1"/>
  <c r="F73" i="90"/>
  <c r="S44" i="92"/>
  <c r="S95" i="92" s="1"/>
  <c r="E44" i="92"/>
  <c r="E95" i="92" s="1"/>
  <c r="M44" i="92"/>
  <c r="M95" i="92" s="1"/>
  <c r="Q44" i="92"/>
  <c r="Q95" i="92" s="1"/>
  <c r="R44" i="92"/>
  <c r="R95" i="92" s="1"/>
  <c r="J44" i="92"/>
  <c r="J95" i="92" s="1"/>
  <c r="O44" i="92"/>
  <c r="O95" i="92" s="1"/>
  <c r="G44" i="92"/>
  <c r="G95" i="92" s="1"/>
  <c r="P44" i="92"/>
  <c r="P95" i="92" s="1"/>
  <c r="T44" i="92"/>
  <c r="T95" i="92" s="1"/>
  <c r="B44" i="92"/>
  <c r="B95" i="92" s="1"/>
  <c r="I44" i="92"/>
  <c r="I95" i="92" s="1"/>
  <c r="D50" i="90"/>
  <c r="C44" i="92"/>
  <c r="C95" i="92" s="1"/>
  <c r="H44" i="92"/>
  <c r="H95" i="92" s="1"/>
  <c r="K44" i="92"/>
  <c r="K95" i="92" s="1"/>
  <c r="F44" i="92"/>
  <c r="F95" i="92" s="1"/>
  <c r="N44" i="92"/>
  <c r="N95" i="92" s="1"/>
  <c r="D44" i="92"/>
  <c r="D95" i="92" s="1"/>
  <c r="L44" i="92"/>
  <c r="L95" i="92" s="1"/>
  <c r="F15" i="90" l="1"/>
  <c r="G15" i="90" s="1"/>
  <c r="H15" i="90" s="1"/>
  <c r="I15" i="90" s="1"/>
  <c r="J15" i="90" s="1"/>
  <c r="K15" i="90" s="1"/>
  <c r="L15" i="90" s="1"/>
  <c r="M15" i="90" s="1"/>
  <c r="E50" i="90"/>
  <c r="G73" i="90"/>
  <c r="F50" i="90" l="1"/>
  <c r="E111" i="90"/>
  <c r="H73" i="90"/>
  <c r="G50" i="90" l="1"/>
  <c r="G111" i="90" s="1"/>
  <c r="I73" i="90"/>
  <c r="H50" i="90" l="1"/>
  <c r="J73" i="90"/>
  <c r="I50" i="90" l="1"/>
  <c r="H111" i="90"/>
  <c r="K73" i="90"/>
  <c r="J50" i="90" l="1"/>
  <c r="I111" i="90"/>
  <c r="L73" i="90"/>
  <c r="K50" i="90" l="1"/>
  <c r="J111" i="90"/>
  <c r="M73" i="90"/>
  <c r="L50" i="90" l="1"/>
  <c r="K111" i="90"/>
  <c r="M50" i="90" l="1"/>
  <c r="M111" i="90" s="1"/>
  <c r="L111" i="90"/>
</calcChain>
</file>

<file path=xl/sharedStrings.xml><?xml version="1.0" encoding="utf-8"?>
<sst xmlns="http://schemas.openxmlformats.org/spreadsheetml/2006/main" count="378" uniqueCount="138">
  <si>
    <r>
      <t>Nämnd: Kretslopp och vatten  (</t>
    </r>
    <r>
      <rPr>
        <b/>
        <sz val="8"/>
        <color rgb="FFFF0000"/>
        <rFont val="Calibri"/>
        <family val="2"/>
      </rPr>
      <t>obs</t>
    </r>
    <r>
      <rPr>
        <b/>
        <sz val="8"/>
        <rFont val="Calibri"/>
        <family val="2"/>
      </rPr>
      <t xml:space="preserve"> anges i mnkr i löpande priser)</t>
    </r>
  </si>
  <si>
    <t>Investering Taxekollektiv</t>
  </si>
  <si>
    <t>varav reinvestering</t>
  </si>
  <si>
    <t>varav nyinvestering</t>
  </si>
  <si>
    <t>Investeringar Skattekollektiv</t>
  </si>
  <si>
    <t>Exploatering</t>
  </si>
  <si>
    <r>
      <t>Kretslopp och vattennämnden (</t>
    </r>
    <r>
      <rPr>
        <b/>
        <sz val="10"/>
        <color rgb="FFFF0000"/>
        <rFont val="Calibri"/>
        <family val="2"/>
      </rPr>
      <t>obs</t>
    </r>
    <r>
      <rPr>
        <b/>
        <sz val="10"/>
        <rFont val="Calibri"/>
        <family val="2"/>
      </rPr>
      <t xml:space="preserve"> anges i mnkr i löpande priser)</t>
    </r>
  </si>
  <si>
    <t>Projektredovisning</t>
  </si>
  <si>
    <t>(mnkr)</t>
  </si>
  <si>
    <t>Prognos</t>
  </si>
  <si>
    <t>KF-beslut*</t>
  </si>
  <si>
    <t>Projekt X</t>
  </si>
  <si>
    <t>Projekt Y</t>
  </si>
  <si>
    <t>Kapitalkostnadsutveckling (inklusive exploatering)</t>
  </si>
  <si>
    <t>Taxefinansierad verksamhet</t>
  </si>
  <si>
    <t>Kapitalkostnader (netto, inklusive upplösning av investeringsbidrag och övriga investeringsinkomster)</t>
  </si>
  <si>
    <t>Utfall</t>
  </si>
  <si>
    <t xml:space="preserve">Avskrivningar </t>
  </si>
  <si>
    <t>Befintlig anläggningsvolym (simulering)</t>
  </si>
  <si>
    <t>Ränta</t>
  </si>
  <si>
    <t>Avskrivningar</t>
  </si>
  <si>
    <t>Pågående investeringar</t>
  </si>
  <si>
    <t>Planerade investeringar (ej påbörjade)</t>
  </si>
  <si>
    <t>Total Kapitalkostnadsutveckling</t>
  </si>
  <si>
    <r>
      <t>Kretslopp och vattennämnden (</t>
    </r>
    <r>
      <rPr>
        <b/>
        <sz val="12"/>
        <color rgb="FFFF0000"/>
        <rFont val="Calibri"/>
        <family val="2"/>
      </rPr>
      <t>obs</t>
    </r>
    <r>
      <rPr>
        <b/>
        <sz val="12"/>
        <rFont val="Calibri"/>
        <family val="2"/>
      </rPr>
      <t xml:space="preserve"> anges i mnkr i löpande priser)</t>
    </r>
  </si>
  <si>
    <t>Övriga driftkonsekvenser (ej kapitalkostnader)</t>
  </si>
  <si>
    <t>Driftkostnader tillkommande anläggningar</t>
  </si>
  <si>
    <t>ev varav medfinansiering statlig infrastruktur (årlig kostnad)</t>
  </si>
  <si>
    <t>varav investeringsområde/väsentligt projekt X</t>
  </si>
  <si>
    <t>varav investeringsområde/väsentligt projekt Y</t>
  </si>
  <si>
    <t>m fl</t>
  </si>
  <si>
    <t>Investeringsrelaterade driftkostnader (rivning, sanering, evakuering, utrangering)</t>
  </si>
  <si>
    <t>ev varav minskade driftkostnader avgående anläggningar</t>
  </si>
  <si>
    <t>Summa (netto årligen tillkommande driftkonsekvenser)</t>
  </si>
  <si>
    <t>Skattefinansierad verksamhet - Skyfall</t>
  </si>
  <si>
    <t>Skattefinansierad verksamhet - Tekniskt vatten</t>
  </si>
  <si>
    <r>
      <t>Nämnd: Kretslopp och vatten  (</t>
    </r>
    <r>
      <rPr>
        <b/>
        <sz val="12"/>
        <color rgb="FFFF0000"/>
        <rFont val="Calibri"/>
        <family val="2"/>
      </rPr>
      <t>obs</t>
    </r>
    <r>
      <rPr>
        <b/>
        <sz val="12"/>
        <rFont val="Calibri"/>
        <family val="2"/>
      </rPr>
      <t xml:space="preserve"> anges i mnkr i löpande priser)</t>
    </r>
  </si>
  <si>
    <r>
      <t xml:space="preserve">mnkr, </t>
    </r>
    <r>
      <rPr>
        <b/>
        <sz val="11"/>
        <color rgb="FFFF0000"/>
        <rFont val="Calibri"/>
        <family val="2"/>
        <scheme val="minor"/>
      </rPr>
      <t>avrundat till närmsta 50 mnkr</t>
    </r>
  </si>
  <si>
    <t>Nominerad bruttoinvestering</t>
  </si>
  <si>
    <t>Investeringsinkomster</t>
  </si>
  <si>
    <t>Nominerad nettoinvestering</t>
  </si>
  <si>
    <t>Investeringsområde</t>
  </si>
  <si>
    <t>Utfall 2023</t>
  </si>
  <si>
    <t>Budget 2024</t>
  </si>
  <si>
    <t>Prognos 2024</t>
  </si>
  <si>
    <t>2025-2029</t>
  </si>
  <si>
    <t>2030-2034</t>
  </si>
  <si>
    <t>Krisberedskap/Förmågehöjande åtgärder</t>
  </si>
  <si>
    <t>Konstgestaltning 1% (avser nyinvestering)</t>
  </si>
  <si>
    <t>Budgetregleringspost utgifter Nyinvestering</t>
  </si>
  <si>
    <t>Budgetregleringspost utgifter Reinvestering</t>
  </si>
  <si>
    <t xml:space="preserve">Budgetregleringspost inkomster </t>
  </si>
  <si>
    <t>Totalt bruttoinvesteringar</t>
  </si>
  <si>
    <t>Totalt nettoinvesteringar</t>
  </si>
  <si>
    <t>Investeringar vatten och avlopp</t>
  </si>
  <si>
    <t>Investeringar avfall</t>
  </si>
  <si>
    <t>Skyfall</t>
  </si>
  <si>
    <t>Tekniskt vatten</t>
  </si>
  <si>
    <t>(mnkr, nettoinvestering)</t>
  </si>
  <si>
    <t>Utfall tom</t>
  </si>
  <si>
    <r>
      <t xml:space="preserve">*Ange med G, I eller N om projektet har </t>
    </r>
    <r>
      <rPr>
        <b/>
        <sz val="11"/>
        <color rgb="FF000000"/>
        <rFont val="Calibri"/>
        <family val="2"/>
        <scheme val="minor"/>
      </rPr>
      <t>G</t>
    </r>
    <r>
      <rPr>
        <sz val="11"/>
        <color rgb="FF000000"/>
        <rFont val="Calibri"/>
        <family val="2"/>
        <scheme val="minor"/>
      </rPr>
      <t xml:space="preserve">enomförandebeslut, </t>
    </r>
    <r>
      <rPr>
        <b/>
        <sz val="11"/>
        <color rgb="FF000000"/>
        <rFont val="Calibri"/>
        <family val="2"/>
        <scheme val="minor"/>
      </rPr>
      <t>I</t>
    </r>
    <r>
      <rPr>
        <sz val="11"/>
        <color rgb="FF000000"/>
        <rFont val="Calibri"/>
        <family val="2"/>
        <scheme val="minor"/>
      </rPr>
      <t xml:space="preserve">nriktningsbeslut eller om det har eller förväntas hanteras på </t>
    </r>
    <r>
      <rPr>
        <b/>
        <sz val="11"/>
        <color rgb="FF000000"/>
        <rFont val="Calibri"/>
        <family val="2"/>
        <scheme val="minor"/>
      </rPr>
      <t>N</t>
    </r>
    <r>
      <rPr>
        <sz val="11"/>
        <color rgb="FF000000"/>
        <rFont val="Calibri"/>
        <family val="2"/>
        <scheme val="minor"/>
      </rPr>
      <t>ämndsnivå</t>
    </r>
  </si>
  <si>
    <t>varav driftkostnader tillkommande anläggningar, konstgestaltning 1%</t>
  </si>
  <si>
    <t>Skattefinansierad verksamhet - Krisberedskap och förmågehöjande insatser</t>
  </si>
  <si>
    <t>Skattefinansierad verksamhet - Krisberedskap och förmågehöjande åtgärder</t>
  </si>
  <si>
    <t xml:space="preserve">Utgifter VA-utbyggnad </t>
  </si>
  <si>
    <t>Övriga poster, som information</t>
  </si>
  <si>
    <t>Anläggningsavgifter exploatering</t>
  </si>
  <si>
    <t>Anläggningsavgifter, övrigt</t>
  </si>
  <si>
    <t>Tilldelad budget från KF-budget 2024-2026</t>
  </si>
  <si>
    <t>Budget 2024-2026</t>
  </si>
  <si>
    <t xml:space="preserve">Övriga poster som information - ej underlag för nominering </t>
  </si>
  <si>
    <t>Kostnader - planerat underhåll</t>
  </si>
  <si>
    <t>**Ange 1 för genomförandefas, 2 för aktiv planeringsfas eller 3 för planering inte påbörjad</t>
  </si>
  <si>
    <t>Status**</t>
  </si>
  <si>
    <t>Ackumulerade tillkommande driftkostnader 2025- (volymförändring)</t>
  </si>
  <si>
    <t>Totalt ackumulerade driftkostnader 2025-</t>
  </si>
  <si>
    <t>Summering skattefinansierad verksamhet</t>
  </si>
  <si>
    <t>Totalt årliga investeringsrelaterade kostnader</t>
  </si>
  <si>
    <t>Summa årliga totala inv.relaterade driftkostnader</t>
  </si>
  <si>
    <t>Totalt stattefinansierad verksamhet</t>
  </si>
  <si>
    <t>rta</t>
  </si>
  <si>
    <t>avskriv</t>
  </si>
  <si>
    <t>Avfall</t>
  </si>
  <si>
    <t>avskr</t>
  </si>
  <si>
    <t>NYA INV</t>
  </si>
  <si>
    <t>SUMMA</t>
  </si>
  <si>
    <t>Inkomster</t>
  </si>
  <si>
    <t>G</t>
  </si>
  <si>
    <t>Alelyckans ultrafilter</t>
  </si>
  <si>
    <t>N</t>
  </si>
  <si>
    <t>Norra ringleden</t>
  </si>
  <si>
    <t>Södra ringleden</t>
  </si>
  <si>
    <t>Överföringsledning Norra Hisingen</t>
  </si>
  <si>
    <t>Askims pumpkedja, förstärkning spillvatten</t>
  </si>
  <si>
    <t>Hjuvik Pumpkedja</t>
  </si>
  <si>
    <t>Mjörn råvattenpumpstation</t>
  </si>
  <si>
    <t>Mjörn Överföringsledning</t>
  </si>
  <si>
    <t>Förstärkning ledningsnät Göteborg - Kungsbacka</t>
  </si>
  <si>
    <t>PST 34</t>
  </si>
  <si>
    <t>varav reinvestering, ökad reservkraftskapacitet</t>
  </si>
  <si>
    <t>va</t>
  </si>
  <si>
    <t>avf</t>
  </si>
  <si>
    <t>exp</t>
  </si>
  <si>
    <t>skatte</t>
  </si>
  <si>
    <t>TOT utg</t>
  </si>
  <si>
    <t>OBS för 2025 och framåt används räntesats koncernbankens räntor (snitt) från 2023-12-01.</t>
  </si>
  <si>
    <t>index</t>
  </si>
  <si>
    <t>avskriv tot</t>
  </si>
  <si>
    <t>varav</t>
  </si>
  <si>
    <t>taxe</t>
  </si>
  <si>
    <t>skttefin</t>
  </si>
  <si>
    <t>ränta tot</t>
  </si>
  <si>
    <t>tot</t>
  </si>
  <si>
    <t>in va</t>
  </si>
  <si>
    <t>expl</t>
  </si>
  <si>
    <t>aktivera</t>
  </si>
  <si>
    <t>30 års avskrivning</t>
  </si>
  <si>
    <t>25 års avskrivning</t>
  </si>
  <si>
    <t>10 år avskrivning</t>
  </si>
  <si>
    <t>tot avskrtiv</t>
  </si>
  <si>
    <t>taxa</t>
  </si>
  <si>
    <t>tot ränta</t>
  </si>
  <si>
    <t>bara va + expl</t>
  </si>
  <si>
    <t>varav nyinvestering ökad förmåga  vid kris</t>
  </si>
  <si>
    <t>drift</t>
  </si>
  <si>
    <t>engång</t>
  </si>
  <si>
    <t>avveckling avfall</t>
  </si>
  <si>
    <t>svåruppskattad då vi inte följer upp på detta i redovisnin, ingen egen personal är inräknad</t>
  </si>
  <si>
    <t>Kapitalkostnad</t>
  </si>
  <si>
    <t>Avskrivning</t>
  </si>
  <si>
    <t>ok</t>
  </si>
  <si>
    <t>Proaktivt förslag</t>
  </si>
  <si>
    <t>Proaktiv</t>
  </si>
  <si>
    <t>Restriktiv</t>
  </si>
  <si>
    <t>Kapitalkostnader</t>
  </si>
  <si>
    <t>Total Kapitalkostnad</t>
  </si>
  <si>
    <t>Båda förslagen</t>
  </si>
  <si>
    <t>Restriktiv 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</si>
</sst>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E+00"/>
    <numFmt numFmtId="165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rgb="FFFF0000"/>
      <name val="Calibri"/>
      <family val="2"/>
    </font>
    <font>
      <b/>
      <sz val="10"/>
      <name val="Calibri"/>
      <family val="2"/>
    </font>
    <font>
      <b/>
      <u/>
      <sz val="11"/>
      <color theme="1"/>
      <name val="Calibri"/>
      <family val="2"/>
      <scheme val="minor"/>
    </font>
    <font>
      <b/>
      <sz val="10"/>
      <color rgb="FFFF0000"/>
      <name val="Calibri"/>
      <family val="2"/>
    </font>
    <font>
      <sz val="8"/>
      <color theme="0"/>
      <name val="Calibri"/>
      <family val="2"/>
    </font>
    <font>
      <b/>
      <sz val="14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2"/>
      <name val="Calibri"/>
      <family val="2"/>
    </font>
    <font>
      <b/>
      <sz val="12"/>
      <color rgb="FFFF0000"/>
      <name val="Calibri"/>
      <family val="2"/>
    </font>
    <font>
      <b/>
      <u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 applyFont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31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1" applyFont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10" xfId="0" applyFont="1" applyBorder="1"/>
    <xf numFmtId="0" fontId="2" fillId="0" borderId="12" xfId="0" applyFont="1" applyBorder="1"/>
    <xf numFmtId="0" fontId="2" fillId="0" borderId="13" xfId="0" applyFont="1" applyBorder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0" fillId="0" borderId="5" xfId="0" applyBorder="1"/>
    <xf numFmtId="3" fontId="4" fillId="0" borderId="0" xfId="0" applyNumberFormat="1" applyFont="1"/>
    <xf numFmtId="164" fontId="0" fillId="0" borderId="0" xfId="0" applyNumberFormat="1"/>
    <xf numFmtId="164" fontId="11" fillId="0" borderId="0" xfId="0" applyNumberFormat="1" applyFont="1"/>
    <xf numFmtId="1" fontId="0" fillId="0" borderId="0" xfId="0" applyNumberFormat="1"/>
    <xf numFmtId="0" fontId="8" fillId="3" borderId="0" xfId="0" applyFont="1" applyFill="1"/>
    <xf numFmtId="1" fontId="10" fillId="0" borderId="0" xfId="0" applyNumberFormat="1" applyFont="1"/>
    <xf numFmtId="0" fontId="16" fillId="0" borderId="0" xfId="0" applyFont="1"/>
    <xf numFmtId="0" fontId="8" fillId="0" borderId="24" xfId="0" applyFont="1" applyBorder="1"/>
    <xf numFmtId="0" fontId="15" fillId="0" borderId="0" xfId="1" applyFont="1" applyAlignment="1">
      <alignment wrapText="1"/>
    </xf>
    <xf numFmtId="0" fontId="18" fillId="0" borderId="0" xfId="0" applyFont="1"/>
    <xf numFmtId="0" fontId="19" fillId="0" borderId="0" xfId="1" applyFont="1"/>
    <xf numFmtId="0" fontId="2" fillId="3" borderId="11" xfId="0" applyFont="1" applyFill="1" applyBorder="1"/>
    <xf numFmtId="0" fontId="2" fillId="0" borderId="11" xfId="0" applyFont="1" applyBorder="1"/>
    <xf numFmtId="0" fontId="2" fillId="3" borderId="13" xfId="0" applyFont="1" applyFill="1" applyBorder="1"/>
    <xf numFmtId="0" fontId="8" fillId="0" borderId="14" xfId="0" applyFont="1" applyBorder="1"/>
    <xf numFmtId="0" fontId="8" fillId="0" borderId="23" xfId="0" applyFont="1" applyBorder="1"/>
    <xf numFmtId="0" fontId="8" fillId="3" borderId="24" xfId="0" applyFont="1" applyFill="1" applyBorder="1"/>
    <xf numFmtId="0" fontId="0" fillId="3" borderId="0" xfId="0" applyFill="1"/>
    <xf numFmtId="0" fontId="2" fillId="2" borderId="5" xfId="0" applyFont="1" applyFill="1" applyBorder="1"/>
    <xf numFmtId="0" fontId="2" fillId="2" borderId="0" xfId="0" applyFont="1" applyFill="1"/>
    <xf numFmtId="0" fontId="8" fillId="2" borderId="5" xfId="0" applyFont="1" applyFill="1" applyBorder="1"/>
    <xf numFmtId="0" fontId="8" fillId="2" borderId="0" xfId="0" applyFont="1" applyFill="1"/>
    <xf numFmtId="0" fontId="8" fillId="2" borderId="9" xfId="0" applyFont="1" applyFill="1" applyBorder="1"/>
    <xf numFmtId="0" fontId="8" fillId="2" borderId="1" xfId="0" applyFont="1" applyFill="1" applyBorder="1"/>
    <xf numFmtId="0" fontId="7" fillId="0" borderId="1" xfId="0" applyFont="1" applyBorder="1"/>
    <xf numFmtId="0" fontId="0" fillId="0" borderId="1" xfId="0" applyBorder="1"/>
    <xf numFmtId="0" fontId="8" fillId="0" borderId="3" xfId="0" applyFont="1" applyBorder="1"/>
    <xf numFmtId="0" fontId="8" fillId="0" borderId="7" xfId="0" applyFont="1" applyBorder="1"/>
    <xf numFmtId="0" fontId="0" fillId="0" borderId="0" xfId="0" applyAlignment="1">
      <alignment wrapText="1"/>
    </xf>
    <xf numFmtId="0" fontId="23" fillId="0" borderId="0" xfId="1" applyFont="1" applyAlignment="1">
      <alignment wrapText="1"/>
    </xf>
    <xf numFmtId="0" fontId="12" fillId="0" borderId="11" xfId="0" applyFont="1" applyBorder="1"/>
    <xf numFmtId="0" fontId="25" fillId="0" borderId="0" xfId="0" applyFont="1"/>
    <xf numFmtId="0" fontId="26" fillId="0" borderId="0" xfId="0" applyFont="1"/>
    <xf numFmtId="0" fontId="28" fillId="0" borderId="0" xfId="0" applyFont="1"/>
    <xf numFmtId="0" fontId="28" fillId="0" borderId="1" xfId="0" applyFont="1" applyBorder="1" applyAlignment="1">
      <alignment vertical="center"/>
    </xf>
    <xf numFmtId="0" fontId="29" fillId="0" borderId="14" xfId="0" applyFont="1" applyBorder="1" applyAlignment="1">
      <alignment vertical="center"/>
    </xf>
    <xf numFmtId="0" fontId="29" fillId="0" borderId="14" xfId="0" applyFont="1" applyBorder="1"/>
    <xf numFmtId="0" fontId="28" fillId="0" borderId="5" xfId="0" applyFont="1" applyBorder="1"/>
    <xf numFmtId="0" fontId="28" fillId="0" borderId="6" xfId="0" applyFont="1" applyBorder="1"/>
    <xf numFmtId="0" fontId="28" fillId="0" borderId="21" xfId="0" applyFont="1" applyBorder="1"/>
    <xf numFmtId="0" fontId="28" fillId="0" borderId="1" xfId="0" applyFont="1" applyBorder="1"/>
    <xf numFmtId="0" fontId="28" fillId="0" borderId="9" xfId="0" applyFont="1" applyBorder="1"/>
    <xf numFmtId="0" fontId="28" fillId="0" borderId="8" xfId="0" applyFont="1" applyBorder="1"/>
    <xf numFmtId="0" fontId="30" fillId="0" borderId="23" xfId="0" applyFont="1" applyBorder="1" applyAlignment="1">
      <alignment vertical="center"/>
    </xf>
    <xf numFmtId="0" fontId="28" fillId="0" borderId="24" xfId="0" applyFont="1" applyBorder="1" applyAlignment="1">
      <alignment vertical="center"/>
    </xf>
    <xf numFmtId="0" fontId="26" fillId="4" borderId="25" xfId="0" applyFont="1" applyFill="1" applyBorder="1"/>
    <xf numFmtId="0" fontId="20" fillId="0" borderId="5" xfId="0" applyFont="1" applyBorder="1"/>
    <xf numFmtId="0" fontId="31" fillId="0" borderId="5" xfId="0" applyFont="1" applyBorder="1"/>
    <xf numFmtId="0" fontId="32" fillId="0" borderId="1" xfId="0" applyFont="1" applyBorder="1"/>
    <xf numFmtId="0" fontId="32" fillId="0" borderId="3" xfId="0" applyFont="1" applyBorder="1"/>
    <xf numFmtId="0" fontId="28" fillId="0" borderId="3" xfId="0" applyFont="1" applyBorder="1"/>
    <xf numFmtId="0" fontId="28" fillId="0" borderId="7" xfId="0" applyFont="1" applyBorder="1"/>
    <xf numFmtId="0" fontId="28" fillId="0" borderId="39" xfId="0" applyFont="1" applyBorder="1"/>
    <xf numFmtId="0" fontId="32" fillId="0" borderId="9" xfId="0" applyFont="1" applyBorder="1"/>
    <xf numFmtId="0" fontId="31" fillId="0" borderId="3" xfId="0" applyFont="1" applyBorder="1"/>
    <xf numFmtId="0" fontId="32" fillId="0" borderId="5" xfId="0" applyFont="1" applyBorder="1"/>
    <xf numFmtId="0" fontId="26" fillId="4" borderId="3" xfId="0" applyFont="1" applyFill="1" applyBorder="1"/>
    <xf numFmtId="0" fontId="26" fillId="4" borderId="7" xfId="0" applyFont="1" applyFill="1" applyBorder="1"/>
    <xf numFmtId="0" fontId="26" fillId="4" borderId="39" xfId="0" applyFont="1" applyFill="1" applyBorder="1"/>
    <xf numFmtId="0" fontId="29" fillId="0" borderId="15" xfId="0" applyFont="1" applyBorder="1"/>
    <xf numFmtId="0" fontId="29" fillId="0" borderId="16" xfId="0" applyFont="1" applyBorder="1"/>
    <xf numFmtId="0" fontId="29" fillId="0" borderId="17" xfId="0" applyFont="1" applyBorder="1"/>
    <xf numFmtId="0" fontId="29" fillId="0" borderId="0" xfId="0" applyFont="1"/>
    <xf numFmtId="0" fontId="29" fillId="0" borderId="5" xfId="0" applyFont="1" applyBorder="1"/>
    <xf numFmtId="0" fontId="29" fillId="0" borderId="6" xfId="0" applyFont="1" applyBorder="1"/>
    <xf numFmtId="0" fontId="26" fillId="4" borderId="18" xfId="0" applyFont="1" applyFill="1" applyBorder="1"/>
    <xf numFmtId="0" fontId="29" fillId="0" borderId="0" xfId="0" applyFont="1" applyBorder="1"/>
    <xf numFmtId="0" fontId="28" fillId="0" borderId="0" xfId="0" applyFont="1" applyBorder="1" applyAlignment="1">
      <alignment vertical="center"/>
    </xf>
    <xf numFmtId="0" fontId="28" fillId="0" borderId="0" xfId="0" applyFont="1" applyBorder="1"/>
    <xf numFmtId="0" fontId="27" fillId="0" borderId="21" xfId="0" applyFont="1" applyBorder="1" applyAlignment="1">
      <alignment vertical="center"/>
    </xf>
    <xf numFmtId="0" fontId="26" fillId="0" borderId="10" xfId="0" applyFont="1" applyBorder="1"/>
    <xf numFmtId="0" fontId="26" fillId="0" borderId="11" xfId="0" applyFont="1" applyBorder="1"/>
    <xf numFmtId="0" fontId="20" fillId="5" borderId="10" xfId="0" applyFont="1" applyFill="1" applyBorder="1" applyAlignment="1">
      <alignment vertical="center"/>
    </xf>
    <xf numFmtId="0" fontId="20" fillId="5" borderId="11" xfId="0" applyFont="1" applyFill="1" applyBorder="1" applyAlignment="1">
      <alignment vertical="center"/>
    </xf>
    <xf numFmtId="0" fontId="20" fillId="5" borderId="40" xfId="0" applyFont="1" applyFill="1" applyBorder="1" applyAlignment="1">
      <alignment horizontal="center" vertical="center"/>
    </xf>
    <xf numFmtId="0" fontId="20" fillId="5" borderId="11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0" fontId="20" fillId="6" borderId="23" xfId="0" applyFont="1" applyFill="1" applyBorder="1" applyAlignment="1">
      <alignment vertical="center"/>
    </xf>
    <xf numFmtId="0" fontId="20" fillId="6" borderId="10" xfId="0" applyFont="1" applyFill="1" applyBorder="1" applyAlignment="1">
      <alignment vertical="center"/>
    </xf>
    <xf numFmtId="0" fontId="20" fillId="6" borderId="40" xfId="0" applyFont="1" applyFill="1" applyBorder="1" applyAlignment="1">
      <alignment vertical="center"/>
    </xf>
    <xf numFmtId="0" fontId="20" fillId="6" borderId="11" xfId="0" applyFont="1" applyFill="1" applyBorder="1" applyAlignment="1">
      <alignment vertical="center"/>
    </xf>
    <xf numFmtId="0" fontId="20" fillId="6" borderId="31" xfId="0" applyFont="1" applyFill="1" applyBorder="1" applyAlignment="1">
      <alignment vertical="center"/>
    </xf>
    <xf numFmtId="0" fontId="20" fillId="6" borderId="32" xfId="0" applyFont="1" applyFill="1" applyBorder="1" applyAlignment="1">
      <alignment vertical="center"/>
    </xf>
    <xf numFmtId="0" fontId="20" fillId="6" borderId="19" xfId="0" applyFont="1" applyFill="1" applyBorder="1" applyAlignment="1">
      <alignment horizontal="center" vertical="center"/>
    </xf>
    <xf numFmtId="0" fontId="33" fillId="6" borderId="11" xfId="0" applyFont="1" applyFill="1" applyBorder="1" applyAlignment="1">
      <alignment horizontal="center" vertical="center"/>
    </xf>
    <xf numFmtId="0" fontId="33" fillId="6" borderId="25" xfId="0" applyFont="1" applyFill="1" applyBorder="1" applyAlignment="1">
      <alignment horizontal="center" vertical="center"/>
    </xf>
    <xf numFmtId="0" fontId="20" fillId="6" borderId="25" xfId="0" applyFont="1" applyFill="1" applyBorder="1" applyAlignment="1">
      <alignment vertical="center"/>
    </xf>
    <xf numFmtId="0" fontId="20" fillId="6" borderId="14" xfId="0" applyFont="1" applyFill="1" applyBorder="1" applyAlignment="1">
      <alignment vertical="center"/>
    </xf>
    <xf numFmtId="0" fontId="34" fillId="6" borderId="13" xfId="0" applyFont="1" applyFill="1" applyBorder="1" applyAlignment="1">
      <alignment horizontal="center" vertical="center"/>
    </xf>
    <xf numFmtId="0" fontId="34" fillId="6" borderId="28" xfId="0" applyFont="1" applyFill="1" applyBorder="1" applyAlignment="1">
      <alignment horizontal="center" vertical="center"/>
    </xf>
    <xf numFmtId="0" fontId="21" fillId="5" borderId="29" xfId="0" applyFont="1" applyFill="1" applyBorder="1" applyAlignment="1">
      <alignment vertical="center"/>
    </xf>
    <xf numFmtId="0" fontId="21" fillId="5" borderId="28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vertical="center"/>
    </xf>
    <xf numFmtId="0" fontId="21" fillId="5" borderId="41" xfId="0" applyFont="1" applyFill="1" applyBorder="1" applyAlignment="1">
      <alignment vertical="center"/>
    </xf>
    <xf numFmtId="0" fontId="21" fillId="5" borderId="13" xfId="0" applyFont="1" applyFill="1" applyBorder="1" applyAlignment="1">
      <alignment vertical="center"/>
    </xf>
    <xf numFmtId="0" fontId="21" fillId="5" borderId="42" xfId="0" applyFont="1" applyFill="1" applyBorder="1" applyAlignment="1">
      <alignment vertical="center"/>
    </xf>
    <xf numFmtId="0" fontId="21" fillId="5" borderId="43" xfId="0" applyFont="1" applyFill="1" applyBorder="1" applyAlignment="1">
      <alignment vertical="center"/>
    </xf>
    <xf numFmtId="0" fontId="21" fillId="5" borderId="30" xfId="0" applyFont="1" applyFill="1" applyBorder="1" applyAlignment="1">
      <alignment vertical="center"/>
    </xf>
    <xf numFmtId="0" fontId="21" fillId="5" borderId="4" xfId="0" applyFont="1" applyFill="1" applyBorder="1" applyAlignment="1">
      <alignment vertical="center"/>
    </xf>
    <xf numFmtId="0" fontId="21" fillId="5" borderId="5" xfId="0" applyFont="1" applyFill="1" applyBorder="1" applyAlignment="1">
      <alignment vertical="center"/>
    </xf>
    <xf numFmtId="0" fontId="21" fillId="5" borderId="6" xfId="0" applyFont="1" applyFill="1" applyBorder="1" applyAlignment="1">
      <alignment vertical="center"/>
    </xf>
    <xf numFmtId="0" fontId="21" fillId="5" borderId="20" xfId="0" applyFont="1" applyFill="1" applyBorder="1" applyAlignment="1">
      <alignment vertical="center"/>
    </xf>
    <xf numFmtId="0" fontId="21" fillId="5" borderId="29" xfId="0" applyFont="1" applyFill="1" applyBorder="1" applyAlignment="1">
      <alignment horizontal="center" vertical="center"/>
    </xf>
    <xf numFmtId="0" fontId="22" fillId="0" borderId="0" xfId="0" applyFont="1"/>
    <xf numFmtId="0" fontId="22" fillId="5" borderId="26" xfId="0" applyFont="1" applyFill="1" applyBorder="1" applyAlignment="1">
      <alignment vertical="center"/>
    </xf>
    <xf numFmtId="0" fontId="22" fillId="5" borderId="14" xfId="0" applyFont="1" applyFill="1" applyBorder="1" applyAlignment="1">
      <alignment vertical="center"/>
    </xf>
    <xf numFmtId="0" fontId="22" fillId="5" borderId="4" xfId="0" applyFont="1" applyFill="1" applyBorder="1" applyAlignment="1">
      <alignment vertical="center"/>
    </xf>
    <xf numFmtId="0" fontId="22" fillId="5" borderId="5" xfId="0" applyFont="1" applyFill="1" applyBorder="1" applyAlignment="1">
      <alignment vertical="center"/>
    </xf>
    <xf numFmtId="0" fontId="22" fillId="5" borderId="6" xfId="0" applyFont="1" applyFill="1" applyBorder="1" applyAlignment="1">
      <alignment vertical="center"/>
    </xf>
    <xf numFmtId="0" fontId="22" fillId="5" borderId="20" xfId="0" applyFont="1" applyFill="1" applyBorder="1" applyAlignment="1">
      <alignment vertical="center"/>
    </xf>
    <xf numFmtId="0" fontId="22" fillId="5" borderId="24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vertical="center"/>
    </xf>
    <xf numFmtId="0" fontId="20" fillId="5" borderId="41" xfId="0" applyFont="1" applyFill="1" applyBorder="1" applyAlignment="1">
      <alignment vertical="center"/>
    </xf>
    <xf numFmtId="0" fontId="20" fillId="5" borderId="13" xfId="0" applyFont="1" applyFill="1" applyBorder="1" applyAlignment="1">
      <alignment vertical="center"/>
    </xf>
    <xf numFmtId="0" fontId="20" fillId="5" borderId="42" xfId="0" applyFont="1" applyFill="1" applyBorder="1" applyAlignment="1">
      <alignment vertical="center"/>
    </xf>
    <xf numFmtId="0" fontId="20" fillId="5" borderId="43" xfId="0" applyFont="1" applyFill="1" applyBorder="1" applyAlignment="1">
      <alignment vertical="center"/>
    </xf>
    <xf numFmtId="0" fontId="20" fillId="5" borderId="30" xfId="0" applyFont="1" applyFill="1" applyBorder="1" applyAlignment="1">
      <alignment vertical="center"/>
    </xf>
    <xf numFmtId="0" fontId="22" fillId="5" borderId="23" xfId="0" applyFont="1" applyFill="1" applyBorder="1" applyAlignment="1">
      <alignment vertical="center"/>
    </xf>
    <xf numFmtId="0" fontId="22" fillId="5" borderId="44" xfId="0" applyFont="1" applyFill="1" applyBorder="1" applyAlignment="1">
      <alignment vertical="center"/>
    </xf>
    <xf numFmtId="0" fontId="22" fillId="5" borderId="24" xfId="0" applyFont="1" applyFill="1" applyBorder="1" applyAlignment="1">
      <alignment vertical="center"/>
    </xf>
    <xf numFmtId="0" fontId="22" fillId="5" borderId="37" xfId="0" applyFont="1" applyFill="1" applyBorder="1" applyAlignment="1">
      <alignment vertical="center"/>
    </xf>
    <xf numFmtId="0" fontId="22" fillId="5" borderId="38" xfId="0" applyFont="1" applyFill="1" applyBorder="1" applyAlignment="1">
      <alignment vertical="center"/>
    </xf>
    <xf numFmtId="0" fontId="22" fillId="5" borderId="27" xfId="0" applyFont="1" applyFill="1" applyBorder="1" applyAlignment="1">
      <alignment vertical="center"/>
    </xf>
    <xf numFmtId="0" fontId="21" fillId="5" borderId="0" xfId="0" applyFont="1" applyFill="1" applyBorder="1" applyAlignment="1">
      <alignment vertical="center"/>
    </xf>
    <xf numFmtId="0" fontId="22" fillId="5" borderId="0" xfId="0" applyFont="1" applyFill="1" applyBorder="1" applyAlignment="1">
      <alignment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23" xfId="0" applyFont="1" applyFill="1" applyBorder="1" applyAlignment="1">
      <alignment horizontal="center" vertical="center"/>
    </xf>
    <xf numFmtId="0" fontId="21" fillId="5" borderId="26" xfId="0" applyFont="1" applyFill="1" applyBorder="1" applyAlignment="1">
      <alignment horizontal="center" vertical="center"/>
    </xf>
    <xf numFmtId="0" fontId="20" fillId="0" borderId="5" xfId="0" applyFont="1" applyFill="1" applyBorder="1"/>
    <xf numFmtId="0" fontId="28" fillId="0" borderId="0" xfId="0" applyFont="1" applyFill="1"/>
    <xf numFmtId="0" fontId="4" fillId="0" borderId="0" xfId="0" applyFont="1" applyFill="1"/>
    <xf numFmtId="0" fontId="31" fillId="0" borderId="5" xfId="0" applyFont="1" applyFill="1" applyBorder="1"/>
    <xf numFmtId="0" fontId="32" fillId="0" borderId="9" xfId="0" applyFont="1" applyFill="1" applyBorder="1"/>
    <xf numFmtId="0" fontId="28" fillId="0" borderId="1" xfId="0" applyFont="1" applyFill="1" applyBorder="1"/>
    <xf numFmtId="0" fontId="26" fillId="4" borderId="12" xfId="0" applyFont="1" applyFill="1" applyBorder="1" applyAlignment="1">
      <alignment horizontal="left" wrapText="1"/>
    </xf>
    <xf numFmtId="0" fontId="0" fillId="0" borderId="15" xfId="0" applyFont="1" applyBorder="1"/>
    <xf numFmtId="0" fontId="0" fillId="0" borderId="9" xfId="0" applyFont="1" applyBorder="1"/>
    <xf numFmtId="0" fontId="0" fillId="0" borderId="3" xfId="0" applyFont="1" applyBorder="1"/>
    <xf numFmtId="0" fontId="32" fillId="0" borderId="5" xfId="0" applyFont="1" applyFill="1" applyBorder="1"/>
    <xf numFmtId="0" fontId="26" fillId="0" borderId="12" xfId="0" applyFont="1" applyFill="1" applyBorder="1"/>
    <xf numFmtId="0" fontId="26" fillId="0" borderId="13" xfId="0" applyFont="1" applyFill="1" applyBorder="1"/>
    <xf numFmtId="0" fontId="27" fillId="0" borderId="34" xfId="0" applyFont="1" applyFill="1" applyBorder="1" applyAlignment="1">
      <alignment vertical="center"/>
    </xf>
    <xf numFmtId="0" fontId="28" fillId="0" borderId="22" xfId="0" applyFont="1" applyFill="1" applyBorder="1" applyAlignment="1">
      <alignment vertical="center"/>
    </xf>
    <xf numFmtId="0" fontId="29" fillId="0" borderId="14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14" xfId="0" applyFont="1" applyFill="1" applyBorder="1"/>
    <xf numFmtId="0" fontId="28" fillId="0" borderId="21" xfId="0" applyFont="1" applyFill="1" applyBorder="1"/>
    <xf numFmtId="0" fontId="30" fillId="0" borderId="23" xfId="0" applyFont="1" applyFill="1" applyBorder="1" applyAlignment="1">
      <alignment vertical="center"/>
    </xf>
    <xf numFmtId="0" fontId="28" fillId="0" borderId="24" xfId="0" applyFont="1" applyFill="1" applyBorder="1" applyAlignment="1">
      <alignment vertical="center"/>
    </xf>
    <xf numFmtId="0" fontId="16" fillId="0" borderId="0" xfId="0" applyFont="1" applyFill="1"/>
    <xf numFmtId="3" fontId="4" fillId="0" borderId="0" xfId="0" applyNumberFormat="1" applyFont="1" applyFill="1"/>
    <xf numFmtId="0" fontId="26" fillId="7" borderId="12" xfId="0" applyFont="1" applyFill="1" applyBorder="1"/>
    <xf numFmtId="0" fontId="26" fillId="7" borderId="13" xfId="0" applyFont="1" applyFill="1" applyBorder="1"/>
    <xf numFmtId="0" fontId="26" fillId="7" borderId="30" xfId="0" applyFont="1" applyFill="1" applyBorder="1"/>
    <xf numFmtId="0" fontId="28" fillId="0" borderId="45" xfId="0" applyFont="1" applyBorder="1"/>
    <xf numFmtId="0" fontId="28" fillId="0" borderId="46" xfId="0" applyFont="1" applyBorder="1"/>
    <xf numFmtId="0" fontId="35" fillId="0" borderId="0" xfId="0" applyFont="1"/>
    <xf numFmtId="0" fontId="36" fillId="0" borderId="0" xfId="0" applyFont="1"/>
    <xf numFmtId="4" fontId="0" fillId="0" borderId="0" xfId="0" applyNumberFormat="1"/>
    <xf numFmtId="0" fontId="21" fillId="5" borderId="28" xfId="0" applyFont="1" applyFill="1" applyBorder="1" applyAlignment="1">
      <alignment horizontal="center" vertical="center"/>
    </xf>
    <xf numFmtId="0" fontId="21" fillId="5" borderId="29" xfId="0" applyFont="1" applyFill="1" applyBorder="1" applyAlignment="1">
      <alignment horizontal="center" vertical="center"/>
    </xf>
    <xf numFmtId="0" fontId="21" fillId="5" borderId="26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7" fillId="0" borderId="0" xfId="0" applyFont="1"/>
    <xf numFmtId="1" fontId="21" fillId="5" borderId="4" xfId="0" applyNumberFormat="1" applyFont="1" applyFill="1" applyBorder="1" applyAlignment="1">
      <alignment vertical="center"/>
    </xf>
    <xf numFmtId="1" fontId="21" fillId="5" borderId="0" xfId="0" applyNumberFormat="1" applyFont="1" applyFill="1" applyAlignment="1">
      <alignment vertical="center"/>
    </xf>
    <xf numFmtId="3" fontId="21" fillId="5" borderId="5" xfId="0" applyNumberFormat="1" applyFont="1" applyFill="1" applyBorder="1" applyAlignment="1">
      <alignment vertical="center"/>
    </xf>
    <xf numFmtId="3" fontId="21" fillId="5" borderId="0" xfId="0" applyNumberFormat="1" applyFont="1" applyFill="1" applyAlignment="1">
      <alignment vertical="center"/>
    </xf>
    <xf numFmtId="1" fontId="21" fillId="5" borderId="14" xfId="0" applyNumberFormat="1" applyFont="1" applyFill="1" applyBorder="1" applyAlignment="1">
      <alignment horizontal="center" vertical="center"/>
    </xf>
    <xf numFmtId="1" fontId="21" fillId="5" borderId="29" xfId="0" applyNumberFormat="1" applyFont="1" applyFill="1" applyBorder="1" applyAlignment="1">
      <alignment horizontal="center" vertical="center"/>
    </xf>
    <xf numFmtId="0" fontId="22" fillId="5" borderId="0" xfId="0" applyFont="1" applyFill="1" applyAlignment="1">
      <alignment vertical="center"/>
    </xf>
    <xf numFmtId="1" fontId="21" fillId="5" borderId="23" xfId="0" applyNumberFormat="1" applyFont="1" applyFill="1" applyBorder="1" applyAlignment="1">
      <alignment horizontal="center" vertical="center"/>
    </xf>
    <xf numFmtId="1" fontId="21" fillId="5" borderId="26" xfId="0" applyNumberFormat="1" applyFont="1" applyFill="1" applyBorder="1" applyAlignment="1">
      <alignment horizontal="center" vertical="center"/>
    </xf>
    <xf numFmtId="0" fontId="21" fillId="8" borderId="29" xfId="0" applyFont="1" applyFill="1" applyBorder="1" applyAlignment="1">
      <alignment horizontal="center" vertical="center"/>
    </xf>
    <xf numFmtId="1" fontId="21" fillId="5" borderId="12" xfId="0" applyNumberFormat="1" applyFont="1" applyFill="1" applyBorder="1" applyAlignment="1">
      <alignment horizontal="center" vertical="center"/>
    </xf>
    <xf numFmtId="1" fontId="21" fillId="5" borderId="28" xfId="0" applyNumberFormat="1" applyFont="1" applyFill="1" applyBorder="1" applyAlignment="1">
      <alignment horizontal="center" vertical="center"/>
    </xf>
    <xf numFmtId="0" fontId="21" fillId="5" borderId="0" xfId="0" applyFont="1" applyFill="1" applyAlignment="1">
      <alignment vertical="center"/>
    </xf>
    <xf numFmtId="3" fontId="21" fillId="5" borderId="6" xfId="0" applyNumberFormat="1" applyFont="1" applyFill="1" applyBorder="1" applyAlignment="1">
      <alignment vertical="center"/>
    </xf>
    <xf numFmtId="3" fontId="22" fillId="5" borderId="6" xfId="0" applyNumberFormat="1" applyFont="1" applyFill="1" applyBorder="1" applyAlignment="1">
      <alignment vertical="center"/>
    </xf>
    <xf numFmtId="3" fontId="22" fillId="5" borderId="0" xfId="0" applyNumberFormat="1" applyFont="1" applyFill="1" applyAlignment="1">
      <alignment vertical="center"/>
    </xf>
    <xf numFmtId="1" fontId="22" fillId="5" borderId="4" xfId="0" applyNumberFormat="1" applyFont="1" applyFill="1" applyBorder="1" applyAlignment="1">
      <alignment vertical="center"/>
    </xf>
    <xf numFmtId="1" fontId="21" fillId="5" borderId="5" xfId="0" applyNumberFormat="1" applyFont="1" applyFill="1" applyBorder="1" applyAlignment="1">
      <alignment vertical="center"/>
    </xf>
    <xf numFmtId="1" fontId="21" fillId="5" borderId="6" xfId="0" applyNumberFormat="1" applyFont="1" applyFill="1" applyBorder="1" applyAlignment="1">
      <alignment vertical="center"/>
    </xf>
    <xf numFmtId="1" fontId="21" fillId="5" borderId="0" xfId="0" applyNumberFormat="1" applyFont="1" applyFill="1" applyAlignment="1">
      <alignment horizontal="center" vertical="center"/>
    </xf>
    <xf numFmtId="3" fontId="0" fillId="0" borderId="0" xfId="0" applyNumberFormat="1"/>
    <xf numFmtId="165" fontId="0" fillId="0" borderId="0" xfId="0" applyNumberFormat="1"/>
    <xf numFmtId="0" fontId="4" fillId="0" borderId="5" xfId="0" applyFont="1" applyBorder="1"/>
    <xf numFmtId="0" fontId="36" fillId="10" borderId="0" xfId="0" applyFont="1" applyFill="1"/>
    <xf numFmtId="0" fontId="8" fillId="10" borderId="0" xfId="0" applyFont="1" applyFill="1"/>
    <xf numFmtId="0" fontId="0" fillId="10" borderId="0" xfId="0" applyFill="1"/>
    <xf numFmtId="0" fontId="4" fillId="10" borderId="0" xfId="0" applyFont="1" applyFill="1"/>
    <xf numFmtId="0" fontId="4" fillId="0" borderId="0" xfId="0" applyFont="1" applyAlignment="1">
      <alignment horizontal="right"/>
    </xf>
    <xf numFmtId="0" fontId="4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28" fillId="0" borderId="0" xfId="0" applyFont="1" applyFill="1" applyBorder="1"/>
    <xf numFmtId="0" fontId="29" fillId="0" borderId="0" xfId="0" applyFont="1" applyFill="1" applyBorder="1"/>
    <xf numFmtId="3" fontId="4" fillId="0" borderId="0" xfId="0" applyNumberFormat="1" applyFont="1" applyFill="1" applyBorder="1"/>
    <xf numFmtId="0" fontId="26" fillId="4" borderId="10" xfId="0" applyFont="1" applyFill="1" applyBorder="1" applyAlignment="1">
      <alignment horizontal="right" wrapText="1"/>
    </xf>
    <xf numFmtId="0" fontId="26" fillId="4" borderId="11" xfId="0" applyFont="1" applyFill="1" applyBorder="1" applyAlignment="1">
      <alignment horizontal="right" wrapText="1"/>
    </xf>
    <xf numFmtId="0" fontId="26" fillId="4" borderId="19" xfId="0" applyFont="1" applyFill="1" applyBorder="1" applyAlignment="1">
      <alignment horizontal="right" wrapText="1"/>
    </xf>
    <xf numFmtId="0" fontId="26" fillId="4" borderId="10" xfId="0" applyFont="1" applyFill="1" applyBorder="1" applyAlignment="1">
      <alignment horizontal="right"/>
    </xf>
    <xf numFmtId="0" fontId="26" fillId="4" borderId="11" xfId="0" applyFont="1" applyFill="1" applyBorder="1" applyAlignment="1">
      <alignment horizontal="right"/>
    </xf>
    <xf numFmtId="0" fontId="26" fillId="4" borderId="19" xfId="0" applyFont="1" applyFill="1" applyBorder="1" applyAlignment="1">
      <alignment horizontal="right"/>
    </xf>
    <xf numFmtId="0" fontId="26" fillId="4" borderId="25" xfId="0" applyFont="1" applyFill="1" applyBorder="1" applyAlignment="1">
      <alignment horizontal="right"/>
    </xf>
    <xf numFmtId="0" fontId="28" fillId="0" borderId="5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8" fillId="0" borderId="6" xfId="0" applyFont="1" applyBorder="1" applyAlignment="1">
      <alignment horizontal="right"/>
    </xf>
    <xf numFmtId="0" fontId="29" fillId="0" borderId="4" xfId="0" applyFont="1" applyBorder="1" applyAlignment="1">
      <alignment horizontal="right"/>
    </xf>
    <xf numFmtId="0" fontId="29" fillId="0" borderId="16" xfId="0" applyFont="1" applyBorder="1" applyAlignment="1">
      <alignment horizontal="right"/>
    </xf>
    <xf numFmtId="0" fontId="28" fillId="0" borderId="9" xfId="0" applyFont="1" applyBorder="1" applyAlignment="1">
      <alignment horizontal="right"/>
    </xf>
    <xf numFmtId="0" fontId="28" fillId="0" borderId="1" xfId="0" applyFont="1" applyBorder="1" applyAlignment="1">
      <alignment horizontal="right"/>
    </xf>
    <xf numFmtId="0" fontId="28" fillId="0" borderId="8" xfId="0" applyFont="1" applyBorder="1" applyAlignment="1">
      <alignment horizontal="right"/>
    </xf>
    <xf numFmtId="0" fontId="28" fillId="0" borderId="18" xfId="0" applyFont="1" applyBorder="1" applyAlignment="1">
      <alignment horizontal="right"/>
    </xf>
    <xf numFmtId="0" fontId="28" fillId="0" borderId="3" xfId="0" applyFont="1" applyBorder="1" applyAlignment="1">
      <alignment horizontal="right"/>
    </xf>
    <xf numFmtId="0" fontId="28" fillId="0" borderId="7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28" fillId="0" borderId="2" xfId="0" applyFont="1" applyBorder="1" applyAlignment="1">
      <alignment horizontal="right"/>
    </xf>
    <xf numFmtId="0" fontId="28" fillId="0" borderId="5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28" fillId="0" borderId="6" xfId="0" applyFont="1" applyFill="1" applyBorder="1" applyAlignment="1">
      <alignment horizontal="right"/>
    </xf>
    <xf numFmtId="0" fontId="28" fillId="0" borderId="4" xfId="0" applyFont="1" applyFill="1" applyBorder="1" applyAlignment="1">
      <alignment horizontal="right"/>
    </xf>
    <xf numFmtId="0" fontId="28" fillId="0" borderId="9" xfId="0" applyFont="1" applyFill="1" applyBorder="1" applyAlignment="1">
      <alignment horizontal="right"/>
    </xf>
    <xf numFmtId="0" fontId="28" fillId="0" borderId="1" xfId="0" applyFont="1" applyFill="1" applyBorder="1" applyAlignment="1">
      <alignment horizontal="right"/>
    </xf>
    <xf numFmtId="0" fontId="28" fillId="0" borderId="8" xfId="0" applyFont="1" applyFill="1" applyBorder="1" applyAlignment="1">
      <alignment horizontal="right"/>
    </xf>
    <xf numFmtId="0" fontId="28" fillId="0" borderId="4" xfId="0" applyFont="1" applyBorder="1" applyAlignment="1">
      <alignment horizontal="right"/>
    </xf>
    <xf numFmtId="0" fontId="26" fillId="4" borderId="3" xfId="0" applyFont="1" applyFill="1" applyBorder="1" applyAlignment="1">
      <alignment horizontal="right"/>
    </xf>
    <xf numFmtId="0" fontId="29" fillId="0" borderId="15" xfId="0" applyFont="1" applyBorder="1" applyAlignment="1">
      <alignment horizontal="right"/>
    </xf>
    <xf numFmtId="0" fontId="29" fillId="0" borderId="17" xfId="0" applyFont="1" applyBorder="1" applyAlignment="1">
      <alignment horizontal="right"/>
    </xf>
    <xf numFmtId="0" fontId="29" fillId="0" borderId="6" xfId="0" applyFont="1" applyBorder="1" applyAlignment="1">
      <alignment horizontal="right"/>
    </xf>
    <xf numFmtId="0" fontId="29" fillId="0" borderId="5" xfId="0" applyFont="1" applyBorder="1" applyAlignment="1">
      <alignment horizontal="right"/>
    </xf>
    <xf numFmtId="0" fontId="29" fillId="0" borderId="0" xfId="0" applyFont="1" applyBorder="1" applyAlignment="1">
      <alignment horizontal="right"/>
    </xf>
    <xf numFmtId="0" fontId="26" fillId="4" borderId="7" xfId="0" applyFont="1" applyFill="1" applyBorder="1" applyAlignment="1">
      <alignment horizontal="right"/>
    </xf>
    <xf numFmtId="0" fontId="26" fillId="4" borderId="39" xfId="0" applyFont="1" applyFill="1" applyBorder="1" applyAlignment="1">
      <alignment horizontal="right"/>
    </xf>
    <xf numFmtId="0" fontId="26" fillId="4" borderId="2" xfId="0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26" fillId="4" borderId="12" xfId="0" applyFont="1" applyFill="1" applyBorder="1" applyAlignment="1">
      <alignment horizontal="right" wrapText="1"/>
    </xf>
    <xf numFmtId="0" fontId="26" fillId="4" borderId="13" xfId="0" applyFont="1" applyFill="1" applyBorder="1" applyAlignment="1">
      <alignment horizontal="right" wrapText="1"/>
    </xf>
    <xf numFmtId="0" fontId="26" fillId="4" borderId="30" xfId="0" applyFont="1" applyFill="1" applyBorder="1" applyAlignment="1">
      <alignment horizontal="right" wrapText="1"/>
    </xf>
    <xf numFmtId="0" fontId="26" fillId="4" borderId="12" xfId="0" applyFont="1" applyFill="1" applyBorder="1" applyAlignment="1">
      <alignment horizontal="right"/>
    </xf>
    <xf numFmtId="0" fontId="26" fillId="4" borderId="13" xfId="0" applyFont="1" applyFill="1" applyBorder="1" applyAlignment="1">
      <alignment horizontal="right"/>
    </xf>
    <xf numFmtId="0" fontId="26" fillId="4" borderId="30" xfId="0" applyFont="1" applyFill="1" applyBorder="1" applyAlignment="1">
      <alignment horizontal="right"/>
    </xf>
    <xf numFmtId="0" fontId="26" fillId="4" borderId="28" xfId="0" applyFont="1" applyFill="1" applyBorder="1" applyAlignment="1">
      <alignment horizontal="right"/>
    </xf>
    <xf numFmtId="0" fontId="29" fillId="0" borderId="18" xfId="0" applyFont="1" applyBorder="1" applyAlignment="1">
      <alignment horizontal="right"/>
    </xf>
    <xf numFmtId="0" fontId="8" fillId="0" borderId="39" xfId="0" applyFont="1" applyBorder="1" applyAlignment="1">
      <alignment horizontal="right"/>
    </xf>
    <xf numFmtId="0" fontId="26" fillId="4" borderId="20" xfId="0" applyFont="1" applyFill="1" applyBorder="1" applyAlignment="1">
      <alignment horizontal="right"/>
    </xf>
    <xf numFmtId="0" fontId="28" fillId="0" borderId="0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38" fillId="0" borderId="0" xfId="0" applyFont="1" applyAlignment="1">
      <alignment horizontal="right"/>
    </xf>
    <xf numFmtId="0" fontId="39" fillId="0" borderId="4" xfId="0" applyFont="1" applyBorder="1" applyAlignment="1">
      <alignment horizontal="right"/>
    </xf>
    <xf numFmtId="0" fontId="37" fillId="0" borderId="0" xfId="0" applyFont="1" applyAlignment="1">
      <alignment horizontal="right"/>
    </xf>
    <xf numFmtId="3" fontId="2" fillId="9" borderId="0" xfId="0" applyNumberFormat="1" applyFont="1" applyFill="1" applyAlignment="1">
      <alignment horizontal="right"/>
    </xf>
    <xf numFmtId="9" fontId="4" fillId="0" borderId="0" xfId="0" applyNumberFormat="1" applyFont="1" applyAlignment="1">
      <alignment horizontal="right"/>
    </xf>
    <xf numFmtId="0" fontId="26" fillId="4" borderId="31" xfId="0" applyFont="1" applyFill="1" applyBorder="1" applyAlignment="1">
      <alignment horizontal="right"/>
    </xf>
    <xf numFmtId="0" fontId="28" fillId="0" borderId="9" xfId="0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28" fillId="0" borderId="8" xfId="0" applyFont="1" applyBorder="1" applyAlignment="1">
      <alignment horizontal="right" vertical="center"/>
    </xf>
    <xf numFmtId="0" fontId="28" fillId="0" borderId="36" xfId="0" applyFont="1" applyBorder="1" applyAlignment="1">
      <alignment horizontal="right" vertical="center"/>
    </xf>
    <xf numFmtId="0" fontId="28" fillId="0" borderId="5" xfId="0" applyFont="1" applyBorder="1" applyAlignment="1">
      <alignment horizontal="right" vertical="center"/>
    </xf>
    <xf numFmtId="0" fontId="28" fillId="0" borderId="16" xfId="0" applyFont="1" applyBorder="1" applyAlignment="1">
      <alignment horizontal="right" vertical="center"/>
    </xf>
    <xf numFmtId="0" fontId="28" fillId="0" borderId="17" xfId="0" applyFont="1" applyBorder="1" applyAlignment="1">
      <alignment horizontal="right" vertical="center"/>
    </xf>
    <xf numFmtId="0" fontId="28" fillId="0" borderId="36" xfId="0" applyFont="1" applyBorder="1" applyAlignment="1">
      <alignment horizontal="right"/>
    </xf>
    <xf numFmtId="0" fontId="28" fillId="0" borderId="37" xfId="0" applyFont="1" applyBorder="1" applyAlignment="1">
      <alignment horizontal="right" vertical="center"/>
    </xf>
    <xf numFmtId="0" fontId="28" fillId="0" borderId="24" xfId="0" applyFont="1" applyBorder="1" applyAlignment="1">
      <alignment horizontal="right" vertical="center"/>
    </xf>
    <xf numFmtId="0" fontId="28" fillId="0" borderId="38" xfId="0" applyFont="1" applyBorder="1" applyAlignment="1">
      <alignment horizontal="right" vertical="center"/>
    </xf>
    <xf numFmtId="0" fontId="28" fillId="0" borderId="27" xfId="0" applyFont="1" applyBorder="1" applyAlignment="1">
      <alignment horizontal="right" vertical="center"/>
    </xf>
    <xf numFmtId="0" fontId="26" fillId="0" borderId="31" xfId="0" applyFont="1" applyFill="1" applyBorder="1" applyAlignment="1">
      <alignment horizontal="right"/>
    </xf>
    <xf numFmtId="0" fontId="26" fillId="0" borderId="11" xfId="0" applyFont="1" applyFill="1" applyBorder="1" applyAlignment="1">
      <alignment horizontal="right"/>
    </xf>
    <xf numFmtId="0" fontId="26" fillId="0" borderId="32" xfId="0" applyFont="1" applyFill="1" applyBorder="1" applyAlignment="1">
      <alignment horizontal="right"/>
    </xf>
    <xf numFmtId="0" fontId="26" fillId="0" borderId="33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28" fillId="0" borderId="9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right" vertical="center"/>
    </xf>
    <xf numFmtId="0" fontId="28" fillId="0" borderId="35" xfId="0" applyFont="1" applyFill="1" applyBorder="1" applyAlignment="1">
      <alignment horizontal="right" vertical="center"/>
    </xf>
    <xf numFmtId="0" fontId="28" fillId="0" borderId="33" xfId="0" applyFont="1" applyFill="1" applyBorder="1" applyAlignment="1">
      <alignment horizontal="right" vertical="center"/>
    </xf>
    <xf numFmtId="0" fontId="28" fillId="0" borderId="20" xfId="0" applyFont="1" applyFill="1" applyBorder="1" applyAlignment="1">
      <alignment horizontal="right"/>
    </xf>
    <xf numFmtId="0" fontId="28" fillId="0" borderId="36" xfId="0" applyFont="1" applyFill="1" applyBorder="1" applyAlignment="1">
      <alignment horizontal="right"/>
    </xf>
    <xf numFmtId="0" fontId="28" fillId="0" borderId="37" xfId="0" applyFont="1" applyFill="1" applyBorder="1" applyAlignment="1">
      <alignment horizontal="right" vertical="center"/>
    </xf>
    <xf numFmtId="0" fontId="28" fillId="0" borderId="24" xfId="0" applyFont="1" applyFill="1" applyBorder="1" applyAlignment="1">
      <alignment horizontal="right" vertical="center"/>
    </xf>
    <xf numFmtId="0" fontId="28" fillId="0" borderId="38" xfId="0" applyFont="1" applyFill="1" applyBorder="1" applyAlignment="1">
      <alignment horizontal="right" vertical="center"/>
    </xf>
    <xf numFmtId="0" fontId="28" fillId="0" borderId="27" xfId="0" applyFont="1" applyFill="1" applyBorder="1" applyAlignment="1">
      <alignment horizontal="right" vertical="center"/>
    </xf>
    <xf numFmtId="1" fontId="8" fillId="2" borderId="0" xfId="0" applyNumberFormat="1" applyFont="1" applyFill="1"/>
    <xf numFmtId="1" fontId="8" fillId="0" borderId="0" xfId="0" applyNumberFormat="1" applyFont="1" applyFill="1"/>
    <xf numFmtId="1" fontId="0" fillId="0" borderId="0" xfId="0" applyNumberFormat="1" applyFill="1"/>
    <xf numFmtId="0" fontId="21" fillId="5" borderId="28" xfId="0" applyFont="1" applyFill="1" applyBorder="1" applyAlignment="1">
      <alignment horizontal="center" vertical="center"/>
    </xf>
    <xf numFmtId="0" fontId="21" fillId="5" borderId="29" xfId="0" applyFont="1" applyFill="1" applyBorder="1" applyAlignment="1">
      <alignment horizontal="center" vertical="center"/>
    </xf>
    <xf numFmtId="0" fontId="21" fillId="5" borderId="26" xfId="0" applyFont="1" applyFill="1" applyBorder="1" applyAlignment="1">
      <alignment horizontal="center" vertical="center"/>
    </xf>
    <xf numFmtId="0" fontId="21" fillId="8" borderId="28" xfId="0" applyFont="1" applyFill="1" applyBorder="1" applyAlignment="1">
      <alignment horizontal="center" vertical="center"/>
    </xf>
    <xf numFmtId="0" fontId="21" fillId="8" borderId="29" xfId="0" applyFont="1" applyFill="1" applyBorder="1" applyAlignment="1">
      <alignment horizontal="center" vertical="center"/>
    </xf>
    <xf numFmtId="0" fontId="20" fillId="8" borderId="28" xfId="0" applyFont="1" applyFill="1" applyBorder="1" applyAlignment="1">
      <alignment horizontal="center" vertical="center"/>
    </xf>
    <xf numFmtId="0" fontId="20" fillId="8" borderId="29" xfId="0" applyFont="1" applyFill="1" applyBorder="1" applyAlignment="1">
      <alignment horizontal="center" vertical="center"/>
    </xf>
    <xf numFmtId="0" fontId="20" fillId="8" borderId="47" xfId="0" applyFont="1" applyFill="1" applyBorder="1" applyAlignment="1">
      <alignment horizontal="center" vertical="center"/>
    </xf>
  </cellXfs>
  <cellStyles count="8">
    <cellStyle name="Normal" xfId="0" builtinId="0"/>
    <cellStyle name="Normal 2" xfId="2" xr:uid="{00000000-0005-0000-0000-000001000000}"/>
    <cellStyle name="Normal 3" xfId="1" xr:uid="{00000000-0005-0000-0000-000002000000}"/>
    <cellStyle name="Normal 3 2" xfId="3" xr:uid="{00000000-0005-0000-0000-000003000000}"/>
    <cellStyle name="Normal 4" xfId="5" xr:uid="{00000000-0005-0000-0000-000004000000}"/>
    <cellStyle name="Normal 5 2" xfId="4" xr:uid="{00000000-0005-0000-0000-000005000000}"/>
    <cellStyle name="Normal 5 2 2" xfId="7" xr:uid="{00000000-0005-0000-0000-000006000000}"/>
    <cellStyle name="Normal 6 2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Nominerade investeringsvolymer 2025-2034, mnkr</a:t>
            </a:r>
          </a:p>
        </c:rich>
      </c:tx>
      <c:layout>
        <c:manualLayout>
          <c:xMode val="edge"/>
          <c:yMode val="edge"/>
          <c:x val="0.25389054605732947"/>
          <c:y val="7.39599264024319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Nyinvestering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'[1]Investeringsvolym 2023-2034'!$E$3:$N$3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'2023-2034 KoV taxekoll'!$E$6:$N$6</c:f>
              <c:numCache>
                <c:formatCode>General</c:formatCode>
                <c:ptCount val="10"/>
                <c:pt idx="0">
                  <c:v>1050</c:v>
                </c:pt>
                <c:pt idx="1">
                  <c:v>1150</c:v>
                </c:pt>
                <c:pt idx="2">
                  <c:v>1050</c:v>
                </c:pt>
                <c:pt idx="3">
                  <c:v>1112</c:v>
                </c:pt>
                <c:pt idx="4">
                  <c:v>1009</c:v>
                </c:pt>
                <c:pt idx="5">
                  <c:v>1009</c:v>
                </c:pt>
                <c:pt idx="6">
                  <c:v>909</c:v>
                </c:pt>
                <c:pt idx="7">
                  <c:v>909</c:v>
                </c:pt>
                <c:pt idx="8">
                  <c:v>856</c:v>
                </c:pt>
                <c:pt idx="9">
                  <c:v>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5-41C1-955B-70FF4C409DD9}"/>
            </c:ext>
          </c:extLst>
        </c:ser>
        <c:ser>
          <c:idx val="1"/>
          <c:order val="1"/>
          <c:tx>
            <c:v>Reinvestering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'[1]Investeringsvolym 2023-2034'!$E$3:$N$3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'2023-2034 KoV taxekoll'!$E$7:$N$7</c:f>
              <c:numCache>
                <c:formatCode>General</c:formatCode>
                <c:ptCount val="10"/>
                <c:pt idx="0">
                  <c:v>452</c:v>
                </c:pt>
                <c:pt idx="1">
                  <c:v>602</c:v>
                </c:pt>
                <c:pt idx="2">
                  <c:v>702</c:v>
                </c:pt>
                <c:pt idx="3">
                  <c:v>701</c:v>
                </c:pt>
                <c:pt idx="4">
                  <c:v>751</c:v>
                </c:pt>
                <c:pt idx="5">
                  <c:v>551</c:v>
                </c:pt>
                <c:pt idx="6">
                  <c:v>601</c:v>
                </c:pt>
                <c:pt idx="7">
                  <c:v>601</c:v>
                </c:pt>
                <c:pt idx="8">
                  <c:v>651</c:v>
                </c:pt>
                <c:pt idx="9">
                  <c:v>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A5-41C1-955B-70FF4C409DD9}"/>
            </c:ext>
          </c:extLst>
        </c:ser>
        <c:ser>
          <c:idx val="2"/>
          <c:order val="2"/>
          <c:tx>
            <c:v>Nominerad nettoinvestering</c:v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cat>
            <c:numRef>
              <c:f>'[1]Investeringsvolym 2023-2034'!$E$3:$N$3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'2023-2034 KoV taxekoll'!$E$9:$N$9</c:f>
              <c:numCache>
                <c:formatCode>General</c:formatCode>
                <c:ptCount val="10"/>
                <c:pt idx="0">
                  <c:v>1502</c:v>
                </c:pt>
                <c:pt idx="1">
                  <c:v>1752</c:v>
                </c:pt>
                <c:pt idx="2">
                  <c:v>1752</c:v>
                </c:pt>
                <c:pt idx="3">
                  <c:v>1813</c:v>
                </c:pt>
                <c:pt idx="4">
                  <c:v>1760</c:v>
                </c:pt>
                <c:pt idx="5">
                  <c:v>1560</c:v>
                </c:pt>
                <c:pt idx="6">
                  <c:v>1510</c:v>
                </c:pt>
                <c:pt idx="7">
                  <c:v>1510</c:v>
                </c:pt>
                <c:pt idx="8">
                  <c:v>1507</c:v>
                </c:pt>
                <c:pt idx="9">
                  <c:v>1457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A5-41C1-955B-70FF4C409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7686240"/>
        <c:axId val="1087682280"/>
      </c:barChart>
      <c:catAx>
        <c:axId val="108768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87682280"/>
        <c:crosses val="autoZero"/>
        <c:auto val="1"/>
        <c:lblAlgn val="ctr"/>
        <c:lblOffset val="100"/>
        <c:noMultiLvlLbl val="0"/>
      </c:catAx>
      <c:valAx>
        <c:axId val="1087682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8768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Prognos kapitalkostnadsutveckling (taxefinansierad verksamhet) </a:t>
            </a:r>
          </a:p>
          <a:p>
            <a:pPr>
              <a:defRPr/>
            </a:pPr>
            <a:r>
              <a:rPr lang="sv-SE"/>
              <a:t>(mnkr)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Kapitalkostnadsutveckling!$A$21</c:f>
              <c:strCache>
                <c:ptCount val="1"/>
                <c:pt idx="0">
                  <c:v>Total Kapitalkostnadsutveckling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Kapitalkostnadsutveckling!$J$9:$U$9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Kapitalkostnadsutveckling!$J$21:$U$21</c:f>
              <c:numCache>
                <c:formatCode>General</c:formatCode>
                <c:ptCount val="12"/>
                <c:pt idx="0">
                  <c:v>287</c:v>
                </c:pt>
                <c:pt idx="1">
                  <c:v>360</c:v>
                </c:pt>
                <c:pt idx="2">
                  <c:v>401</c:v>
                </c:pt>
                <c:pt idx="3">
                  <c:v>475</c:v>
                </c:pt>
                <c:pt idx="4">
                  <c:v>560</c:v>
                </c:pt>
                <c:pt idx="5">
                  <c:v>645</c:v>
                </c:pt>
                <c:pt idx="6">
                  <c:v>718</c:v>
                </c:pt>
                <c:pt idx="7">
                  <c:v>786</c:v>
                </c:pt>
                <c:pt idx="8">
                  <c:v>846</c:v>
                </c:pt>
                <c:pt idx="9">
                  <c:v>906</c:v>
                </c:pt>
                <c:pt idx="10">
                  <c:v>965</c:v>
                </c:pt>
                <c:pt idx="11">
                  <c:v>1066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B-435B-9714-447FECAF3797}"/>
            </c:ext>
          </c:extLst>
        </c:ser>
        <c:ser>
          <c:idx val="1"/>
          <c:order val="1"/>
          <c:tx>
            <c:strRef>
              <c:f>Kapitalkostnadsutveckling!$A$22</c:f>
              <c:strCache>
                <c:ptCount val="1"/>
                <c:pt idx="0">
                  <c:v>Avskrivningar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Kapitalkostnadsutveckling!$J$9:$U$9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Kapitalkostnadsutveckling!$J$22:$U$22</c:f>
              <c:numCache>
                <c:formatCode>General</c:formatCode>
                <c:ptCount val="12"/>
                <c:pt idx="0">
                  <c:v>175</c:v>
                </c:pt>
                <c:pt idx="1">
                  <c:v>189</c:v>
                </c:pt>
                <c:pt idx="2">
                  <c:v>205</c:v>
                </c:pt>
                <c:pt idx="3">
                  <c:v>232</c:v>
                </c:pt>
                <c:pt idx="4">
                  <c:v>265</c:v>
                </c:pt>
                <c:pt idx="5">
                  <c:v>292</c:v>
                </c:pt>
                <c:pt idx="6">
                  <c:v>322</c:v>
                </c:pt>
                <c:pt idx="7">
                  <c:v>352</c:v>
                </c:pt>
                <c:pt idx="8">
                  <c:v>379</c:v>
                </c:pt>
                <c:pt idx="9">
                  <c:v>406</c:v>
                </c:pt>
                <c:pt idx="10">
                  <c:v>434</c:v>
                </c:pt>
                <c:pt idx="11">
                  <c:v>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B-435B-9714-447FECAF3797}"/>
            </c:ext>
          </c:extLst>
        </c:ser>
        <c:ser>
          <c:idx val="2"/>
          <c:order val="2"/>
          <c:tx>
            <c:strRef>
              <c:f>Kapitalkostnadsutveckling!$A$23</c:f>
              <c:strCache>
                <c:ptCount val="1"/>
                <c:pt idx="0">
                  <c:v>Ränta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Kapitalkostnadsutveckling!$J$9:$U$9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Kapitalkostnadsutveckling!$J$23:$U$23</c:f>
              <c:numCache>
                <c:formatCode>General</c:formatCode>
                <c:ptCount val="12"/>
                <c:pt idx="0">
                  <c:v>112</c:v>
                </c:pt>
                <c:pt idx="1">
                  <c:v>171</c:v>
                </c:pt>
                <c:pt idx="2">
                  <c:v>196</c:v>
                </c:pt>
                <c:pt idx="3">
                  <c:v>243</c:v>
                </c:pt>
                <c:pt idx="4">
                  <c:v>295</c:v>
                </c:pt>
                <c:pt idx="5">
                  <c:v>353</c:v>
                </c:pt>
                <c:pt idx="6">
                  <c:v>396</c:v>
                </c:pt>
                <c:pt idx="7">
                  <c:v>434</c:v>
                </c:pt>
                <c:pt idx="8">
                  <c:v>467</c:v>
                </c:pt>
                <c:pt idx="9">
                  <c:v>500</c:v>
                </c:pt>
                <c:pt idx="10">
                  <c:v>531</c:v>
                </c:pt>
                <c:pt idx="11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0B-435B-9714-447FECAF3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3518968"/>
        <c:axId val="1013526528"/>
      </c:lineChart>
      <c:catAx>
        <c:axId val="1013518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13526528"/>
        <c:crosses val="autoZero"/>
        <c:auto val="1"/>
        <c:lblAlgn val="ctr"/>
        <c:lblOffset val="100"/>
        <c:noMultiLvlLbl val="0"/>
      </c:catAx>
      <c:valAx>
        <c:axId val="101352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13518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Prognos kapitalkostnadsutveckling (skattefinansierad verksamhet) </a:t>
            </a:r>
          </a:p>
          <a:p>
            <a:pPr>
              <a:defRPr/>
            </a:pPr>
            <a:r>
              <a:rPr lang="sv-SE"/>
              <a:t>(mnkr)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Kapitalkostnadsutveckling!$A$44</c:f>
              <c:strCache>
                <c:ptCount val="1"/>
                <c:pt idx="0">
                  <c:v>Total Kapitalkostnadsutveckling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Kapitalkostnadsutveckling!$J$32:$U$32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Kapitalkostnadsutveckling!$J$95:$U$95</c:f>
            </c:numRef>
          </c:val>
          <c:smooth val="0"/>
          <c:extLst>
            <c:ext xmlns:c16="http://schemas.microsoft.com/office/drawing/2014/chart" uri="{C3380CC4-5D6E-409C-BE32-E72D297353CC}">
              <c16:uniqueId val="{00000000-F024-4FF4-8BC1-5CD50C641AAE}"/>
            </c:ext>
          </c:extLst>
        </c:ser>
        <c:ser>
          <c:idx val="1"/>
          <c:order val="1"/>
          <c:tx>
            <c:strRef>
              <c:f>Kapitalkostnadsutveckling!$A$45</c:f>
              <c:strCache>
                <c:ptCount val="1"/>
                <c:pt idx="0">
                  <c:v>Avskrivningar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Kapitalkostnadsutveckling!$J$32:$U$32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Kapitalkostnadsutveckling!$J$96:$U$96</c:f>
            </c:numRef>
          </c:val>
          <c:smooth val="0"/>
          <c:extLst>
            <c:ext xmlns:c16="http://schemas.microsoft.com/office/drawing/2014/chart" uri="{C3380CC4-5D6E-409C-BE32-E72D297353CC}">
              <c16:uniqueId val="{00000001-F024-4FF4-8BC1-5CD50C641AAE}"/>
            </c:ext>
          </c:extLst>
        </c:ser>
        <c:ser>
          <c:idx val="2"/>
          <c:order val="2"/>
          <c:tx>
            <c:strRef>
              <c:f>Kapitalkostnadsutveckling!$A$46</c:f>
              <c:strCache>
                <c:ptCount val="1"/>
                <c:pt idx="0">
                  <c:v>Ränta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Kapitalkostnadsutveckling!$J$32:$U$32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Kapitalkostnadsutveckling!$J$97:$U$97</c:f>
            </c:numRef>
          </c:val>
          <c:smooth val="0"/>
          <c:extLst>
            <c:ext xmlns:c16="http://schemas.microsoft.com/office/drawing/2014/chart" uri="{C3380CC4-5D6E-409C-BE32-E72D297353CC}">
              <c16:uniqueId val="{00000002-F024-4FF4-8BC1-5CD50C641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18968"/>
        <c:axId val="1013526528"/>
      </c:lineChart>
      <c:catAx>
        <c:axId val="1013518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13526528"/>
        <c:crosses val="autoZero"/>
        <c:auto val="1"/>
        <c:lblAlgn val="ctr"/>
        <c:lblOffset val="100"/>
        <c:noMultiLvlLbl val="0"/>
      </c:catAx>
      <c:valAx>
        <c:axId val="101352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13518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Prognos kapitalkostnadsutveckling (taxefinansierad-  och skattefinansierad verksamhet) </a:t>
            </a:r>
          </a:p>
          <a:p>
            <a:pPr>
              <a:defRPr/>
            </a:pPr>
            <a:r>
              <a:rPr lang="sv-S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(mnkr)</a:t>
            </a:r>
          </a:p>
          <a:p>
            <a:pPr>
              <a:defRPr/>
            </a:pPr>
            <a:endParaRPr lang="sv-SE"/>
          </a:p>
        </c:rich>
      </c:tx>
      <c:layout>
        <c:manualLayout>
          <c:xMode val="edge"/>
          <c:yMode val="edge"/>
          <c:x val="0.11460302705545591"/>
          <c:y val="6.48148632872825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Kapitalkostnadsutveckling!$G$115</c:f>
              <c:strCache>
                <c:ptCount val="1"/>
                <c:pt idx="0">
                  <c:v>Avskrivningar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Kapitalkostnadsutveckling!$A$116:$F$127</c:f>
            </c:multiLvlStrRef>
          </c:cat>
          <c:val>
            <c:numRef>
              <c:f>Kapitalkostnadsutveckling!$G$116:$G$127</c:f>
            </c:numRef>
          </c:val>
          <c:smooth val="0"/>
          <c:extLst>
            <c:ext xmlns:c16="http://schemas.microsoft.com/office/drawing/2014/chart" uri="{C3380CC4-5D6E-409C-BE32-E72D297353CC}">
              <c16:uniqueId val="{00000000-29BC-4CE9-BEB0-0DBB7883D177}"/>
            </c:ext>
          </c:extLst>
        </c:ser>
        <c:ser>
          <c:idx val="1"/>
          <c:order val="1"/>
          <c:tx>
            <c:strRef>
              <c:f>Kapitalkostnadsutveckling!$H$115</c:f>
              <c:strCache>
                <c:ptCount val="1"/>
                <c:pt idx="0">
                  <c:v>Ränta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Kapitalkostnadsutveckling!$A$116:$F$127</c:f>
            </c:multiLvlStrRef>
          </c:cat>
          <c:val>
            <c:numRef>
              <c:f>Kapitalkostnadsutveckling!$H$116:$H$127</c:f>
            </c:numRef>
          </c:val>
          <c:smooth val="0"/>
          <c:extLst>
            <c:ext xmlns:c16="http://schemas.microsoft.com/office/drawing/2014/chart" uri="{C3380CC4-5D6E-409C-BE32-E72D297353CC}">
              <c16:uniqueId val="{00000001-29BC-4CE9-BEB0-0DBB7883D177}"/>
            </c:ext>
          </c:extLst>
        </c:ser>
        <c:ser>
          <c:idx val="2"/>
          <c:order val="2"/>
          <c:tx>
            <c:strRef>
              <c:f>Kapitalkostnadsutveckling!$I$115</c:f>
              <c:strCache>
                <c:ptCount val="1"/>
                <c:pt idx="0">
                  <c:v>Avskrivning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Kapitalkostnadsutveckling!$A$116:$F$127</c:f>
            </c:multiLvlStrRef>
          </c:cat>
          <c:val>
            <c:numRef>
              <c:f>Kapitalkostnadsutveckling!$I$116:$I$127</c:f>
            </c:numRef>
          </c:val>
          <c:smooth val="0"/>
          <c:extLst>
            <c:ext xmlns:c16="http://schemas.microsoft.com/office/drawing/2014/chart" uri="{C3380CC4-5D6E-409C-BE32-E72D297353CC}">
              <c16:uniqueId val="{00000002-29BC-4CE9-BEB0-0DBB7883D177}"/>
            </c:ext>
          </c:extLst>
        </c:ser>
        <c:ser>
          <c:idx val="3"/>
          <c:order val="3"/>
          <c:tx>
            <c:strRef>
              <c:f>Kapitalkostnadsutveckling!$J$115</c:f>
              <c:strCache>
                <c:ptCount val="1"/>
                <c:pt idx="0">
                  <c:v>Kapitalkostnad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Kapitalkostnadsutveckling!$A$116:$F$127</c:f>
            </c:multiLvlStrRef>
          </c:cat>
          <c:val>
            <c:numRef>
              <c:f>Kapitalkostnadsutveckling!$J$116:$J$127</c:f>
            </c:numRef>
          </c:val>
          <c:smooth val="0"/>
          <c:extLst>
            <c:ext xmlns:c16="http://schemas.microsoft.com/office/drawing/2014/chart" uri="{C3380CC4-5D6E-409C-BE32-E72D297353CC}">
              <c16:uniqueId val="{00000003-29BC-4CE9-BEB0-0DBB7883D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020808"/>
        <c:axId val="1029866464"/>
      </c:lineChart>
      <c:catAx>
        <c:axId val="40002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29866464"/>
        <c:crosses val="autoZero"/>
        <c:auto val="1"/>
        <c:lblAlgn val="ctr"/>
        <c:lblOffset val="100"/>
        <c:noMultiLvlLbl val="0"/>
      </c:catAx>
      <c:valAx>
        <c:axId val="102986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00020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Kapitalkostnader för de två förslagen i mnkr</a:t>
            </a:r>
          </a:p>
        </c:rich>
      </c:tx>
      <c:layout>
        <c:manualLayout>
          <c:xMode val="edge"/>
          <c:yMode val="edge"/>
          <c:x val="0.28897469357670252"/>
          <c:y val="3.3252485863329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Kapitalkostnadsutveckling!$H$132</c:f>
              <c:strCache>
                <c:ptCount val="1"/>
                <c:pt idx="0">
                  <c:v>Proaktiv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Kapitalkostnadsutveckling!$A$133:$G$144</c:f>
            </c:multiLvlStrRef>
          </c:cat>
          <c:val>
            <c:numRef>
              <c:f>Kapitalkostnadsutveckling!$H$133:$H$144</c:f>
            </c:numRef>
          </c:val>
          <c:smooth val="0"/>
          <c:extLst>
            <c:ext xmlns:c16="http://schemas.microsoft.com/office/drawing/2014/chart" uri="{C3380CC4-5D6E-409C-BE32-E72D297353CC}">
              <c16:uniqueId val="{00000000-B647-47FB-B13E-D12E1EEB0F45}"/>
            </c:ext>
          </c:extLst>
        </c:ser>
        <c:ser>
          <c:idx val="1"/>
          <c:order val="1"/>
          <c:tx>
            <c:strRef>
              <c:f>Kapitalkostnadsutveckling!$I$132</c:f>
              <c:strCache>
                <c:ptCount val="1"/>
                <c:pt idx="0">
                  <c:v>Restriktiv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Kapitalkostnadsutveckling!$A$133:$G$144</c:f>
            </c:multiLvlStrRef>
          </c:cat>
          <c:val>
            <c:numRef>
              <c:f>Kapitalkostnadsutveckling!$I$133:$I$144</c:f>
            </c:numRef>
          </c:val>
          <c:smooth val="0"/>
          <c:extLst>
            <c:ext xmlns:c16="http://schemas.microsoft.com/office/drawing/2014/chart" uri="{C3380CC4-5D6E-409C-BE32-E72D297353CC}">
              <c16:uniqueId val="{00000001-B647-47FB-B13E-D12E1EEB0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377064"/>
        <c:axId val="972377424"/>
      </c:lineChart>
      <c:catAx>
        <c:axId val="972377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72377424"/>
        <c:crosses val="autoZero"/>
        <c:auto val="1"/>
        <c:lblAlgn val="ctr"/>
        <c:lblOffset val="100"/>
        <c:noMultiLvlLbl val="0"/>
      </c:catAx>
      <c:valAx>
        <c:axId val="97237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72377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Prognos kapitalkostnadsutveckling (taxefinansierad-  och skattefinansierad verksamhet) </a:t>
            </a:r>
          </a:p>
          <a:p>
            <a:pPr>
              <a:defRPr/>
            </a:pPr>
            <a:r>
              <a:rPr lang="sv-SE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(mnkr)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6425746389694565"/>
          <c:y val="2.83811205141351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[3]Kapitalkostnadsutveckling!$K$126</c:f>
              <c:strCache>
                <c:ptCount val="1"/>
                <c:pt idx="0">
                  <c:v>Avskrivningar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[3]Kapitalkostnadsutveckling!$J$127:$J$138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[3]Kapitalkostnadsutveckling!$K$127:$K$138</c:f>
              <c:numCache>
                <c:formatCode>General</c:formatCode>
                <c:ptCount val="12"/>
                <c:pt idx="0">
                  <c:v>175</c:v>
                </c:pt>
                <c:pt idx="1">
                  <c:v>188.5</c:v>
                </c:pt>
                <c:pt idx="2">
                  <c:v>253.4</c:v>
                </c:pt>
                <c:pt idx="3">
                  <c:v>280</c:v>
                </c:pt>
                <c:pt idx="4">
                  <c:v>315</c:v>
                </c:pt>
                <c:pt idx="5">
                  <c:v>342.4</c:v>
                </c:pt>
                <c:pt idx="6">
                  <c:v>372.4</c:v>
                </c:pt>
                <c:pt idx="7">
                  <c:v>401.4</c:v>
                </c:pt>
                <c:pt idx="8">
                  <c:v>428.4</c:v>
                </c:pt>
                <c:pt idx="9">
                  <c:v>454.4</c:v>
                </c:pt>
                <c:pt idx="10">
                  <c:v>482.4</c:v>
                </c:pt>
                <c:pt idx="11">
                  <c:v>531.4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E-4E2D-A548-ED775F7ED101}"/>
            </c:ext>
          </c:extLst>
        </c:ser>
        <c:ser>
          <c:idx val="1"/>
          <c:order val="1"/>
          <c:tx>
            <c:strRef>
              <c:f>[3]Kapitalkostnadsutveckling!$L$126</c:f>
              <c:strCache>
                <c:ptCount val="1"/>
                <c:pt idx="0">
                  <c:v>Ränta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[3]Kapitalkostnadsutveckling!$J$127:$J$138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[3]Kapitalkostnadsutveckling!$L$127:$L$138</c:f>
              <c:numCache>
                <c:formatCode>General</c:formatCode>
                <c:ptCount val="12"/>
                <c:pt idx="0">
                  <c:v>114</c:v>
                </c:pt>
                <c:pt idx="1">
                  <c:v>180.4</c:v>
                </c:pt>
                <c:pt idx="2">
                  <c:v>208.2</c:v>
                </c:pt>
                <c:pt idx="3">
                  <c:v>253.7</c:v>
                </c:pt>
                <c:pt idx="4">
                  <c:v>298</c:v>
                </c:pt>
                <c:pt idx="5">
                  <c:v>348.4</c:v>
                </c:pt>
                <c:pt idx="6">
                  <c:v>384.4</c:v>
                </c:pt>
                <c:pt idx="7">
                  <c:v>414.3</c:v>
                </c:pt>
                <c:pt idx="8">
                  <c:v>440.2</c:v>
                </c:pt>
                <c:pt idx="9">
                  <c:v>462.1</c:v>
                </c:pt>
                <c:pt idx="10">
                  <c:v>485</c:v>
                </c:pt>
                <c:pt idx="11">
                  <c:v>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E-4E2D-A548-ED775F7ED101}"/>
            </c:ext>
          </c:extLst>
        </c:ser>
        <c:ser>
          <c:idx val="2"/>
          <c:order val="2"/>
          <c:tx>
            <c:strRef>
              <c:f>[3]Kapitalkostnadsutveckling!$M$126</c:f>
              <c:strCache>
                <c:ptCount val="1"/>
                <c:pt idx="0">
                  <c:v>Total Kapitalkostnad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[3]Kapitalkostnadsutveckling!$J$127:$J$138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[3]Kapitalkostnadsutveckling!$M$127:$M$138</c:f>
              <c:numCache>
                <c:formatCode>General</c:formatCode>
                <c:ptCount val="12"/>
                <c:pt idx="0">
                  <c:v>289</c:v>
                </c:pt>
                <c:pt idx="1">
                  <c:v>368.9</c:v>
                </c:pt>
                <c:pt idx="2">
                  <c:v>461.6</c:v>
                </c:pt>
                <c:pt idx="3">
                  <c:v>533.70000000000005</c:v>
                </c:pt>
                <c:pt idx="4">
                  <c:v>613</c:v>
                </c:pt>
                <c:pt idx="5">
                  <c:v>690.8</c:v>
                </c:pt>
                <c:pt idx="6">
                  <c:v>756.8</c:v>
                </c:pt>
                <c:pt idx="7">
                  <c:v>815.7</c:v>
                </c:pt>
                <c:pt idx="8">
                  <c:v>868.59999999999991</c:v>
                </c:pt>
                <c:pt idx="9">
                  <c:v>916.5</c:v>
                </c:pt>
                <c:pt idx="10">
                  <c:v>967.4</c:v>
                </c:pt>
                <c:pt idx="11">
                  <c:v>1040.4000000000001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DE-4E2D-A548-ED775F7ED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308960"/>
        <c:axId val="734311480"/>
      </c:lineChart>
      <c:catAx>
        <c:axId val="73430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4311480"/>
        <c:crosses val="autoZero"/>
        <c:auto val="1"/>
        <c:lblAlgn val="ctr"/>
        <c:lblOffset val="100"/>
        <c:noMultiLvlLbl val="0"/>
      </c:catAx>
      <c:valAx>
        <c:axId val="734311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430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Prognos driftkostnadskonsekvenser av investeringsverksamheten (Taxefinansierad verksamhet)</a:t>
            </a:r>
          </a:p>
          <a:p>
            <a:pPr>
              <a:defRPr/>
            </a:pPr>
            <a:r>
              <a:rPr lang="sv-SE"/>
              <a:t>(mnkr)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Driftkostnadsutveckling!$A$15</c:f>
              <c:strCache>
                <c:ptCount val="1"/>
                <c:pt idx="0">
                  <c:v>Ackumulerade tillkommande driftkostnader 2025- (volymförändring)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Driftkostnadsutveckling!$B$19:$M$19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Driftkostnadsutveckling!$B$15:$M$15</c:f>
              <c:numCache>
                <c:formatCode>General</c:formatCode>
                <c:ptCount val="12"/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29</c:v>
                </c:pt>
                <c:pt idx="8">
                  <c:v>34</c:v>
                </c:pt>
                <c:pt idx="9">
                  <c:v>40</c:v>
                </c:pt>
                <c:pt idx="10">
                  <c:v>46</c:v>
                </c:pt>
                <c:pt idx="11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7-4B8E-ADB0-15EE821C2803}"/>
            </c:ext>
          </c:extLst>
        </c:ser>
        <c:ser>
          <c:idx val="1"/>
          <c:order val="1"/>
          <c:tx>
            <c:strRef>
              <c:f>Driftkostnadsutveckling!$A$25</c:f>
              <c:strCache>
                <c:ptCount val="1"/>
                <c:pt idx="0">
                  <c:v>Summa årliga totala inv.relaterade driftkostnader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Driftkostnadsutveckling!$B$19:$M$19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Driftkostnadsutveckling!$B$25:$M$25</c:f>
              <c:numCache>
                <c:formatCode>General</c:formatCode>
                <c:ptCount val="12"/>
                <c:pt idx="0">
                  <c:v>23</c:v>
                </c:pt>
                <c:pt idx="1">
                  <c:v>10</c:v>
                </c:pt>
                <c:pt idx="2">
                  <c:v>10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7-4B8E-ADB0-15EE821C2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4787064"/>
        <c:axId val="924785624"/>
      </c:lineChart>
      <c:catAx>
        <c:axId val="924787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24785624"/>
        <c:crosses val="autoZero"/>
        <c:auto val="1"/>
        <c:lblAlgn val="ctr"/>
        <c:lblOffset val="100"/>
        <c:noMultiLvlLbl val="0"/>
      </c:catAx>
      <c:valAx>
        <c:axId val="924785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24787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Prognos driftkostnadskonsekvenser av investeringsverksamheten (Skattefinansierad verksamhet)</a:t>
            </a:r>
          </a:p>
          <a:p>
            <a:pPr>
              <a:defRPr/>
            </a:pPr>
            <a:r>
              <a:rPr lang="sv-SE"/>
              <a:t>(mnkr)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Driftkostnadsutveckling!$A$50</c:f>
              <c:strCache>
                <c:ptCount val="1"/>
                <c:pt idx="0">
                  <c:v>Ackumulerade tillkommande driftkostnader 2025- (volymförändring)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Driftkostnadsutveckling!$B$53:$M$53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Driftkostnadsutveckling!$B$111:$M$111</c:f>
              <c:numCache>
                <c:formatCode>General</c:formatCode>
                <c:ptCount val="12"/>
                <c:pt idx="1">
                  <c:v>0.1</c:v>
                </c:pt>
                <c:pt idx="2">
                  <c:v>0.2</c:v>
                </c:pt>
                <c:pt idx="3">
                  <c:v>4.4000000000000004</c:v>
                </c:pt>
                <c:pt idx="4">
                  <c:v>8.6999999999999993</c:v>
                </c:pt>
                <c:pt idx="5">
                  <c:v>13.2</c:v>
                </c:pt>
                <c:pt idx="6">
                  <c:v>17.7</c:v>
                </c:pt>
                <c:pt idx="7">
                  <c:v>22.2</c:v>
                </c:pt>
                <c:pt idx="8">
                  <c:v>26.7</c:v>
                </c:pt>
                <c:pt idx="9">
                  <c:v>31.2</c:v>
                </c:pt>
                <c:pt idx="10">
                  <c:v>35.799999999999997</c:v>
                </c:pt>
                <c:pt idx="11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A-4732-BF7A-21778D280682}"/>
            </c:ext>
          </c:extLst>
        </c:ser>
        <c:ser>
          <c:idx val="1"/>
          <c:order val="1"/>
          <c:tx>
            <c:strRef>
              <c:f>Driftkostnadsutveckling!$A$83</c:f>
              <c:strCache>
                <c:ptCount val="1"/>
                <c:pt idx="0">
                  <c:v>Summa årliga totala inv.relaterade driftkostnader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Driftkostnadsutveckling!$B$53:$M$53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</c:numCache>
            </c:numRef>
          </c:cat>
          <c:val>
            <c:numRef>
              <c:f>Driftkostnadsutveckling!$B$112:$M$112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A-4732-BF7A-21778D280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4787064"/>
        <c:axId val="924785624"/>
      </c:lineChart>
      <c:catAx>
        <c:axId val="924787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24785624"/>
        <c:crosses val="autoZero"/>
        <c:auto val="1"/>
        <c:lblAlgn val="ctr"/>
        <c:lblOffset val="100"/>
        <c:noMultiLvlLbl val="0"/>
      </c:catAx>
      <c:valAx>
        <c:axId val="924785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24787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295275</xdr:colOff>
      <xdr:row>0</xdr:row>
      <xdr:rowOff>238125</xdr:rowOff>
    </xdr:from>
    <xdr:to>
      <xdr:col>27</xdr:col>
      <xdr:colOff>433388</xdr:colOff>
      <xdr:row>14</xdr:row>
      <xdr:rowOff>14288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9027877-D5B2-4148-AD94-9FBA8C912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8</xdr:row>
      <xdr:rowOff>0</xdr:rowOff>
    </xdr:from>
    <xdr:to>
      <xdr:col>30</xdr:col>
      <xdr:colOff>259773</xdr:colOff>
      <xdr:row>25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47B912B-354B-4258-8076-3EF518BD9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285749</xdr:colOff>
      <xdr:row>31</xdr:row>
      <xdr:rowOff>35719</xdr:rowOff>
    </xdr:from>
    <xdr:to>
      <xdr:col>31</xdr:col>
      <xdr:colOff>17640</xdr:colOff>
      <xdr:row>45</xdr:row>
      <xdr:rowOff>40577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24C23F2-AE9F-4B7B-B39A-6E2245945C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690562</xdr:colOff>
      <xdr:row>112</xdr:row>
      <xdr:rowOff>110726</xdr:rowOff>
    </xdr:from>
    <xdr:to>
      <xdr:col>17</xdr:col>
      <xdr:colOff>440529</xdr:colOff>
      <xdr:row>128</xdr:row>
      <xdr:rowOff>119062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83626F6-24F3-516F-E8E0-F769373C6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887014</xdr:colOff>
      <xdr:row>130</xdr:row>
      <xdr:rowOff>98820</xdr:rowOff>
    </xdr:from>
    <xdr:to>
      <xdr:col>18</xdr:col>
      <xdr:colOff>309562</xdr:colOff>
      <xdr:row>148</xdr:row>
      <xdr:rowOff>107157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5D10900-DCEB-860C-9CD6-64A8FF77A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152</xdr:row>
      <xdr:rowOff>0</xdr:rowOff>
    </xdr:from>
    <xdr:to>
      <xdr:col>18</xdr:col>
      <xdr:colOff>460376</xdr:colOff>
      <xdr:row>170</xdr:row>
      <xdr:rowOff>107374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949B1D2A-FB4C-46E8-BC21-783931EF6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78441</xdr:colOff>
      <xdr:row>4</xdr:row>
      <xdr:rowOff>44823</xdr:rowOff>
    </xdr:from>
    <xdr:to>
      <xdr:col>22</xdr:col>
      <xdr:colOff>78442</xdr:colOff>
      <xdr:row>18</xdr:row>
      <xdr:rowOff>179293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54677DF-C213-444C-9C70-EA4921A860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151839</xdr:colOff>
      <xdr:row>39</xdr:row>
      <xdr:rowOff>6163</xdr:rowOff>
    </xdr:from>
    <xdr:to>
      <xdr:col>22</xdr:col>
      <xdr:colOff>128893</xdr:colOff>
      <xdr:row>52</xdr:row>
      <xdr:rowOff>153801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F1407C1A-3D06-421F-892A-AAEC75DDF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teborgonline.sharepoint.com/sites/fxqb/Delade%20dokument/General/Investeringsnomineringar%202025/Anvisningar%20och%20mallar/Stadsmilj&#246;/Mall%20nomineringsunderlag%20investeringar%20stadsmilj&#246;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14%20Projekt%20och%20utveckling\03%20Ekonomi\Investeringsnomineringar%202025-2034\03%20Arbetsmtrl%20PUP\Investeringsnominering%202025-2034%20-%20Senaste%20versioner\Investeringsplan_ver24-proaktiv.xlsm" TargetMode="External"/><Relationship Id="rId1" Type="http://schemas.openxmlformats.org/officeDocument/2006/relationships/externalLinkPath" Target="/14%20Projekt%20och%20utveckling/03%20Ekonomi/Investeringsnomineringar%202025-2034/03%20Arbetsmtrl%20PUP/Investeringsnominering%202025-2034%20-%20Senaste%20versioner/Investeringsplan_ver24-proaktiv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14%20Projekt%20och%20utveckling\03%20Ekonomi\Investeringsnomineringar%202025-2034\02%20TU%20inkl%20bilagor\Bilagor\RES%20nomineringsunderlag%20investeringar%202025%20KoVN%20%20avrundat%201.xlsx" TargetMode="External"/><Relationship Id="rId1" Type="http://schemas.openxmlformats.org/officeDocument/2006/relationships/externalLinkPath" Target="/14%20Projekt%20och%20utveckling/03%20Ekonomi/Investeringsnomineringar%202025-2034/02%20TU%20inkl%20bilagor/Bilagor/RES%20nomineringsunderlag%20investeringar%202025%20KoVN%20%20avrunda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eringsvolym 2023-2034"/>
      <sheetName val="Projekt"/>
      <sheetName val="Kapitalkostnadsutveckling"/>
      <sheetName val="Driftkostnadsutveckling"/>
    </sheetNames>
    <sheetDataSet>
      <sheetData sheetId="0">
        <row r="3">
          <cell r="E3">
            <v>2025</v>
          </cell>
          <cell r="F3">
            <v>2026</v>
          </cell>
          <cell r="G3">
            <v>2027</v>
          </cell>
          <cell r="H3">
            <v>2028</v>
          </cell>
          <cell r="I3">
            <v>2029</v>
          </cell>
          <cell r="J3">
            <v>2030</v>
          </cell>
          <cell r="K3">
            <v>2031</v>
          </cell>
          <cell r="L3">
            <v>2032</v>
          </cell>
          <cell r="M3">
            <v>2033</v>
          </cell>
          <cell r="N3">
            <v>2034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ler"/>
      <sheetName val="Totalt - Inv nom 2024 VA"/>
      <sheetName val="Redovisning - total"/>
      <sheetName val="Diagram"/>
      <sheetName val="Diagram 2"/>
      <sheetName val="Diagram 3"/>
      <sheetName val="Diagram 4"/>
      <sheetName val="Diagram 5"/>
      <sheetName val="Grafisk illustration"/>
      <sheetName val="Utfall 2023"/>
      <sheetName val="Råvatten &amp; produktion"/>
      <sheetName val="Avlopp"/>
      <sheetName val="Vattendistribution"/>
      <sheetName val="§6"/>
      <sheetName val="SUA Avfall "/>
      <sheetName val="Generalplan"/>
      <sheetName val="Öppna dagvattenlösningar"/>
      <sheetName val="Exploatering"/>
      <sheetName val="KUNDAN Övriga"/>
      <sheetName val="Tekniskt vatten"/>
      <sheetName val="IT Övriga"/>
      <sheetName val="Skyfall"/>
      <sheetName val="Totalt - Inv nom 2023 VA"/>
      <sheetName val="Genomförda ändringar"/>
      <sheetName val="Att kolla upp"/>
      <sheetName val="Projektbudget"/>
      <sheetName val="Prognos 2024-framåt"/>
    </sheetNames>
    <sheetDataSet>
      <sheetData sheetId="0"/>
      <sheetData sheetId="1">
        <row r="25">
          <cell r="C25">
            <v>69858473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Summa av Belopp</v>
          </cell>
        </row>
      </sheetData>
      <sheetData sheetId="10">
        <row r="37">
          <cell r="M37">
            <v>3000000</v>
          </cell>
          <cell r="N37">
            <v>20000000</v>
          </cell>
          <cell r="O37">
            <v>60000000</v>
          </cell>
          <cell r="P37">
            <v>60000000</v>
          </cell>
        </row>
        <row r="42">
          <cell r="M42">
            <v>244966757</v>
          </cell>
          <cell r="N42">
            <v>184720056</v>
          </cell>
          <cell r="O42">
            <v>87342306</v>
          </cell>
        </row>
        <row r="62">
          <cell r="N62">
            <v>987000</v>
          </cell>
          <cell r="O62">
            <v>4450000</v>
          </cell>
          <cell r="P62">
            <v>4450000</v>
          </cell>
          <cell r="Q62">
            <v>4470000</v>
          </cell>
          <cell r="R62">
            <v>7390000</v>
          </cell>
          <cell r="S62">
            <v>18000000</v>
          </cell>
          <cell r="T62">
            <v>27020000</v>
          </cell>
          <cell r="U62">
            <v>37080000</v>
          </cell>
          <cell r="V62">
            <v>121200000</v>
          </cell>
          <cell r="W62">
            <v>22160000</v>
          </cell>
        </row>
        <row r="64">
          <cell r="N64">
            <v>3075000</v>
          </cell>
          <cell r="O64">
            <v>4220000</v>
          </cell>
          <cell r="P64">
            <v>8300000</v>
          </cell>
          <cell r="Q64">
            <v>8300000</v>
          </cell>
          <cell r="R64">
            <v>11500000</v>
          </cell>
          <cell r="S64">
            <v>144600000</v>
          </cell>
          <cell r="T64">
            <v>266650000</v>
          </cell>
          <cell r="U64">
            <v>291690000</v>
          </cell>
          <cell r="V64">
            <v>241730000</v>
          </cell>
          <cell r="W64">
            <v>211780000</v>
          </cell>
        </row>
      </sheetData>
      <sheetData sheetId="11">
        <row r="20">
          <cell r="M20">
            <v>7500000</v>
          </cell>
          <cell r="N20">
            <v>7500000</v>
          </cell>
          <cell r="O20">
            <v>200000000</v>
          </cell>
          <cell r="P20">
            <v>140000000</v>
          </cell>
          <cell r="Q20">
            <v>140000000</v>
          </cell>
          <cell r="R20">
            <v>65000000</v>
          </cell>
          <cell r="S20">
            <v>80000000</v>
          </cell>
          <cell r="T20">
            <v>10000000</v>
          </cell>
        </row>
        <row r="24">
          <cell r="M24">
            <v>3000000</v>
          </cell>
          <cell r="N24">
            <v>3000000</v>
          </cell>
          <cell r="O24">
            <v>30000000</v>
          </cell>
          <cell r="P24">
            <v>30000000</v>
          </cell>
          <cell r="Q24">
            <v>30000000</v>
          </cell>
        </row>
        <row r="25">
          <cell r="M25">
            <v>3000000</v>
          </cell>
          <cell r="N25">
            <v>3000000</v>
          </cell>
          <cell r="O25">
            <v>35000000</v>
          </cell>
          <cell r="P25">
            <v>35000000</v>
          </cell>
          <cell r="Q25">
            <v>35000000</v>
          </cell>
        </row>
      </sheetData>
      <sheetData sheetId="12">
        <row r="10">
          <cell r="M10">
            <v>2000000</v>
          </cell>
        </row>
        <row r="12">
          <cell r="M12">
            <v>32000000</v>
          </cell>
        </row>
        <row r="14">
          <cell r="M14">
            <v>40100000</v>
          </cell>
        </row>
        <row r="16">
          <cell r="M16">
            <v>20750000</v>
          </cell>
          <cell r="N16">
            <v>26500000</v>
          </cell>
          <cell r="O16">
            <v>20000000</v>
          </cell>
          <cell r="P16">
            <v>0</v>
          </cell>
          <cell r="Q16">
            <v>0</v>
          </cell>
        </row>
        <row r="18">
          <cell r="M18">
            <v>0</v>
          </cell>
          <cell r="O18">
            <v>12000000</v>
          </cell>
          <cell r="P18">
            <v>31000000</v>
          </cell>
          <cell r="Q18">
            <v>17000000</v>
          </cell>
        </row>
        <row r="20"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2">
          <cell r="M22">
            <v>20000000</v>
          </cell>
          <cell r="N22">
            <v>10000000</v>
          </cell>
          <cell r="O22">
            <v>5000000</v>
          </cell>
          <cell r="P22">
            <v>0</v>
          </cell>
          <cell r="Q22">
            <v>0</v>
          </cell>
          <cell r="R22">
            <v>0</v>
          </cell>
        </row>
        <row r="24">
          <cell r="M24">
            <v>4500000</v>
          </cell>
          <cell r="N24">
            <v>4500000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6">
          <cell r="M26">
            <v>0</v>
          </cell>
          <cell r="N26">
            <v>20500000</v>
          </cell>
          <cell r="O26">
            <v>14500000</v>
          </cell>
          <cell r="P26">
            <v>15000000</v>
          </cell>
          <cell r="Q26">
            <v>5000000</v>
          </cell>
          <cell r="R26">
            <v>0</v>
          </cell>
        </row>
        <row r="28">
          <cell r="M28">
            <v>0</v>
          </cell>
          <cell r="N28">
            <v>0</v>
          </cell>
          <cell r="O28">
            <v>0</v>
          </cell>
          <cell r="Q28">
            <v>36500000</v>
          </cell>
          <cell r="R28">
            <v>35000000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3500000</v>
          </cell>
          <cell r="R30">
            <v>35000000</v>
          </cell>
        </row>
        <row r="34">
          <cell r="M34">
            <v>5000000</v>
          </cell>
          <cell r="N34">
            <v>6000000</v>
          </cell>
          <cell r="O34">
            <v>6000000</v>
          </cell>
          <cell r="P34">
            <v>0</v>
          </cell>
          <cell r="Q34">
            <v>0</v>
          </cell>
          <cell r="R34">
            <v>0</v>
          </cell>
        </row>
        <row r="43">
          <cell r="M43">
            <v>9500000</v>
          </cell>
          <cell r="N43">
            <v>31000000</v>
          </cell>
          <cell r="O43">
            <v>20500000</v>
          </cell>
          <cell r="P43">
            <v>15000000</v>
          </cell>
          <cell r="Q43">
            <v>45000000</v>
          </cell>
          <cell r="R43">
            <v>70000000</v>
          </cell>
        </row>
        <row r="64">
          <cell r="M64">
            <v>5000000</v>
          </cell>
          <cell r="N64">
            <v>38500000</v>
          </cell>
          <cell r="O64">
            <v>60500000</v>
          </cell>
          <cell r="P64">
            <v>75500000</v>
          </cell>
          <cell r="Q64">
            <v>60000000</v>
          </cell>
          <cell r="R64">
            <v>30000000</v>
          </cell>
          <cell r="S64">
            <v>20000000</v>
          </cell>
        </row>
      </sheetData>
      <sheetData sheetId="13"/>
      <sheetData sheetId="14">
        <row r="17">
          <cell r="I17">
            <v>43400000</v>
          </cell>
        </row>
      </sheetData>
      <sheetData sheetId="15">
        <row r="8">
          <cell r="M8">
            <v>10000000</v>
          </cell>
          <cell r="N8">
            <v>40000000</v>
          </cell>
          <cell r="O8">
            <v>50000000</v>
          </cell>
          <cell r="P8">
            <v>50000000</v>
          </cell>
          <cell r="Q8">
            <v>150000000</v>
          </cell>
          <cell r="R8">
            <v>150000000</v>
          </cell>
          <cell r="S8">
            <v>150000000</v>
          </cell>
          <cell r="T8">
            <v>50000000</v>
          </cell>
          <cell r="U8">
            <v>50000000</v>
          </cell>
          <cell r="V8">
            <v>50000000</v>
          </cell>
        </row>
      </sheetData>
      <sheetData sheetId="16"/>
      <sheetData sheetId="17">
        <row r="2">
          <cell r="M2">
            <v>120000000</v>
          </cell>
        </row>
      </sheetData>
      <sheetData sheetId="18"/>
      <sheetData sheetId="19"/>
      <sheetData sheetId="20"/>
      <sheetData sheetId="21">
        <row r="14">
          <cell r="I14">
            <v>20000000</v>
          </cell>
        </row>
      </sheetData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-2034 KoV taxekoll"/>
      <sheetName val="2023-2034 KoV skattefin"/>
      <sheetName val="Betydande projekt"/>
      <sheetName val="Kapitalkostnadsutveckling"/>
      <sheetName val="Driftkostnadsutveckling"/>
    </sheetNames>
    <sheetDataSet>
      <sheetData sheetId="0" refreshError="1"/>
      <sheetData sheetId="1" refreshError="1"/>
      <sheetData sheetId="2" refreshError="1"/>
      <sheetData sheetId="3">
        <row r="126">
          <cell r="K126" t="str">
            <v>Avskrivningar</v>
          </cell>
          <cell r="L126" t="str">
            <v>Ränta</v>
          </cell>
          <cell r="M126" t="str">
            <v>Total Kapitalkostnad</v>
          </cell>
        </row>
        <row r="127">
          <cell r="J127">
            <v>2023</v>
          </cell>
          <cell r="K127">
            <v>175</v>
          </cell>
          <cell r="L127">
            <v>114</v>
          </cell>
          <cell r="M127">
            <v>289</v>
          </cell>
        </row>
        <row r="128">
          <cell r="J128">
            <v>2024</v>
          </cell>
          <cell r="K128">
            <v>188.5</v>
          </cell>
          <cell r="L128">
            <v>180.4</v>
          </cell>
          <cell r="M128">
            <v>368.9</v>
          </cell>
        </row>
        <row r="129">
          <cell r="J129">
            <v>2025</v>
          </cell>
          <cell r="K129">
            <v>253.4</v>
          </cell>
          <cell r="L129">
            <v>208.2</v>
          </cell>
          <cell r="M129">
            <v>461.6</v>
          </cell>
        </row>
        <row r="130">
          <cell r="J130">
            <v>2026</v>
          </cell>
          <cell r="K130">
            <v>280</v>
          </cell>
          <cell r="L130">
            <v>253.7</v>
          </cell>
          <cell r="M130">
            <v>533.70000000000005</v>
          </cell>
        </row>
        <row r="131">
          <cell r="J131">
            <v>2027</v>
          </cell>
          <cell r="K131">
            <v>315</v>
          </cell>
          <cell r="L131">
            <v>298</v>
          </cell>
          <cell r="M131">
            <v>613</v>
          </cell>
        </row>
        <row r="132">
          <cell r="J132">
            <v>2028</v>
          </cell>
          <cell r="K132">
            <v>342.4</v>
          </cell>
          <cell r="L132">
            <v>348.4</v>
          </cell>
          <cell r="M132">
            <v>690.8</v>
          </cell>
        </row>
        <row r="133">
          <cell r="J133">
            <v>2029</v>
          </cell>
          <cell r="K133">
            <v>372.4</v>
          </cell>
          <cell r="L133">
            <v>384.4</v>
          </cell>
          <cell r="M133">
            <v>756.8</v>
          </cell>
        </row>
        <row r="134">
          <cell r="J134">
            <v>2030</v>
          </cell>
          <cell r="K134">
            <v>401.4</v>
          </cell>
          <cell r="L134">
            <v>414.3</v>
          </cell>
          <cell r="M134">
            <v>815.7</v>
          </cell>
        </row>
        <row r="135">
          <cell r="J135">
            <v>2031</v>
          </cell>
          <cell r="K135">
            <v>428.4</v>
          </cell>
          <cell r="L135">
            <v>440.2</v>
          </cell>
          <cell r="M135">
            <v>868.59999999999991</v>
          </cell>
        </row>
        <row r="136">
          <cell r="J136">
            <v>2032</v>
          </cell>
          <cell r="K136">
            <v>454.4</v>
          </cell>
          <cell r="L136">
            <v>462.1</v>
          </cell>
          <cell r="M136">
            <v>916.5</v>
          </cell>
        </row>
        <row r="137">
          <cell r="J137">
            <v>2033</v>
          </cell>
          <cell r="K137">
            <v>482.4</v>
          </cell>
          <cell r="L137">
            <v>485</v>
          </cell>
          <cell r="M137">
            <v>967.4</v>
          </cell>
        </row>
        <row r="138">
          <cell r="J138">
            <v>2034</v>
          </cell>
          <cell r="K138">
            <v>531.4</v>
          </cell>
          <cell r="L138">
            <v>509</v>
          </cell>
          <cell r="M138">
            <v>1040.4000000000001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02CBE-E648-426B-B99F-FD4F1AD7B391}">
  <dimension ref="A1:AF100"/>
  <sheetViews>
    <sheetView topLeftCell="D1" zoomScaleNormal="100" workbookViewId="0">
      <selection activeCell="Q9" sqref="Q9"/>
    </sheetView>
  </sheetViews>
  <sheetFormatPr defaultColWidth="9.140625" defaultRowHeight="11.25" x14ac:dyDescent="0.2"/>
  <cols>
    <col min="1" max="1" width="22.5703125" style="2" customWidth="1"/>
    <col min="2" max="2" width="8.28515625" style="2" customWidth="1"/>
    <col min="3" max="4" width="9.140625" style="2" customWidth="1"/>
    <col min="5" max="5" width="11.42578125" style="2" bestFit="1" customWidth="1"/>
    <col min="6" max="14" width="9.140625" style="2"/>
    <col min="15" max="15" width="11.7109375" style="2" customWidth="1"/>
    <col min="16" max="16" width="13.85546875" style="2" customWidth="1"/>
    <col min="17" max="18" width="9.140625" style="2"/>
    <col min="19" max="20" width="0" style="2" hidden="1" customWidth="1"/>
    <col min="21" max="21" width="11" style="2" hidden="1" customWidth="1"/>
    <col min="22" max="30" width="0" style="2" hidden="1" customWidth="1"/>
    <col min="31" max="16384" width="9.140625" style="2"/>
  </cols>
  <sheetData>
    <row r="1" spans="1:17" ht="33.75" x14ac:dyDescent="0.2">
      <c r="A1" s="3" t="s">
        <v>0</v>
      </c>
      <c r="B1" s="4"/>
      <c r="C1" s="4" t="s">
        <v>131</v>
      </c>
      <c r="E1" s="16"/>
      <c r="F1" s="16"/>
      <c r="G1" s="16"/>
    </row>
    <row r="2" spans="1:17" ht="15" x14ac:dyDescent="0.25">
      <c r="A2" s="22" t="s">
        <v>1</v>
      </c>
      <c r="B2" s="16"/>
      <c r="D2" s="16"/>
      <c r="E2" s="16"/>
      <c r="F2" s="16"/>
      <c r="G2" s="16"/>
    </row>
    <row r="3" spans="1:17" ht="15.75" thickBot="1" x14ac:dyDescent="0.3">
      <c r="A3" s="22"/>
      <c r="B3" s="16"/>
      <c r="E3" s="16"/>
      <c r="F3" s="16"/>
      <c r="G3" s="16"/>
    </row>
    <row r="4" spans="1:17" ht="24" customHeight="1" thickBot="1" x14ac:dyDescent="0.3">
      <c r="A4" s="86" t="s">
        <v>37</v>
      </c>
      <c r="B4" s="87"/>
      <c r="C4" s="87"/>
      <c r="D4" s="87"/>
      <c r="E4" s="271">
        <v>2025</v>
      </c>
      <c r="F4" s="219">
        <v>2026</v>
      </c>
      <c r="G4" s="219">
        <v>2027</v>
      </c>
      <c r="H4" s="219">
        <v>2028</v>
      </c>
      <c r="I4" s="220">
        <v>2029</v>
      </c>
      <c r="J4" s="271">
        <v>2030</v>
      </c>
      <c r="K4" s="219">
        <v>2031</v>
      </c>
      <c r="L4" s="219">
        <v>2032</v>
      </c>
      <c r="M4" s="219">
        <v>2033</v>
      </c>
      <c r="N4" s="220">
        <v>2034</v>
      </c>
    </row>
    <row r="5" spans="1:17" ht="23.25" customHeight="1" x14ac:dyDescent="0.2">
      <c r="A5" s="85" t="s">
        <v>38</v>
      </c>
      <c r="B5" s="50"/>
      <c r="C5" s="50"/>
      <c r="D5" s="50"/>
      <c r="E5" s="272">
        <f>E6+E7</f>
        <v>1502</v>
      </c>
      <c r="F5" s="273">
        <f t="shared" ref="F5:N5" si="0">F6+F7</f>
        <v>1752</v>
      </c>
      <c r="G5" s="273">
        <f t="shared" si="0"/>
        <v>1752</v>
      </c>
      <c r="H5" s="273">
        <f t="shared" si="0"/>
        <v>1813</v>
      </c>
      <c r="I5" s="274">
        <f t="shared" si="0"/>
        <v>1760</v>
      </c>
      <c r="J5" s="273">
        <f t="shared" si="0"/>
        <v>1560</v>
      </c>
      <c r="K5" s="273">
        <f t="shared" si="0"/>
        <v>1510</v>
      </c>
      <c r="L5" s="273">
        <f t="shared" si="0"/>
        <v>1510</v>
      </c>
      <c r="M5" s="273">
        <f t="shared" si="0"/>
        <v>1507</v>
      </c>
      <c r="N5" s="275">
        <f t="shared" si="0"/>
        <v>1457</v>
      </c>
    </row>
    <row r="6" spans="1:17" ht="15" x14ac:dyDescent="0.25">
      <c r="A6" s="51" t="s">
        <v>3</v>
      </c>
      <c r="B6" s="83">
        <f t="shared" ref="B6:D8" si="1">B13+B18</f>
        <v>933</v>
      </c>
      <c r="C6" s="83">
        <f t="shared" si="1"/>
        <v>1285</v>
      </c>
      <c r="D6" s="83">
        <f t="shared" si="1"/>
        <v>1285</v>
      </c>
      <c r="E6" s="276">
        <f>E14+E19</f>
        <v>1050</v>
      </c>
      <c r="F6" s="263">
        <f t="shared" ref="F6:N6" si="2">F14+F19</f>
        <v>1150</v>
      </c>
      <c r="G6" s="277">
        <f t="shared" si="2"/>
        <v>1050</v>
      </c>
      <c r="H6" s="277">
        <f t="shared" si="2"/>
        <v>1112</v>
      </c>
      <c r="I6" s="278">
        <f t="shared" si="2"/>
        <v>1009</v>
      </c>
      <c r="J6" s="276">
        <f t="shared" si="2"/>
        <v>1009</v>
      </c>
      <c r="K6" s="277">
        <f t="shared" si="2"/>
        <v>909</v>
      </c>
      <c r="L6" s="277">
        <f t="shared" si="2"/>
        <v>909</v>
      </c>
      <c r="M6" s="277">
        <f t="shared" si="2"/>
        <v>856</v>
      </c>
      <c r="N6" s="278">
        <f t="shared" si="2"/>
        <v>806</v>
      </c>
      <c r="O6" s="204"/>
    </row>
    <row r="7" spans="1:17" ht="15" x14ac:dyDescent="0.25">
      <c r="A7" s="52" t="s">
        <v>2</v>
      </c>
      <c r="B7" s="84">
        <f t="shared" si="1"/>
        <v>688</v>
      </c>
      <c r="C7" s="84">
        <f t="shared" si="1"/>
        <v>968</v>
      </c>
      <c r="D7" s="84">
        <f t="shared" si="1"/>
        <v>968</v>
      </c>
      <c r="E7" s="222">
        <f>E15+E20</f>
        <v>452</v>
      </c>
      <c r="F7" s="263">
        <f t="shared" ref="F7:N7" si="3">F15+F20</f>
        <v>602</v>
      </c>
      <c r="G7" s="263">
        <f t="shared" si="3"/>
        <v>702</v>
      </c>
      <c r="H7" s="263">
        <f t="shared" si="3"/>
        <v>701</v>
      </c>
      <c r="I7" s="224">
        <f t="shared" si="3"/>
        <v>751</v>
      </c>
      <c r="J7" s="222">
        <f t="shared" si="3"/>
        <v>551</v>
      </c>
      <c r="K7" s="263">
        <f t="shared" si="3"/>
        <v>601</v>
      </c>
      <c r="L7" s="263">
        <f t="shared" si="3"/>
        <v>601</v>
      </c>
      <c r="M7" s="263">
        <f t="shared" si="3"/>
        <v>651</v>
      </c>
      <c r="N7" s="224">
        <f t="shared" si="3"/>
        <v>651</v>
      </c>
      <c r="O7" s="204"/>
    </row>
    <row r="8" spans="1:17" ht="15" x14ac:dyDescent="0.25">
      <c r="A8" s="55" t="s">
        <v>39</v>
      </c>
      <c r="B8" s="56">
        <f t="shared" si="1"/>
        <v>245</v>
      </c>
      <c r="C8" s="56">
        <f t="shared" si="1"/>
        <v>317</v>
      </c>
      <c r="D8" s="56">
        <f t="shared" si="1"/>
        <v>317</v>
      </c>
      <c r="E8" s="227"/>
      <c r="F8" s="228"/>
      <c r="G8" s="228"/>
      <c r="H8" s="228"/>
      <c r="I8" s="229"/>
      <c r="J8" s="228"/>
      <c r="K8" s="228"/>
      <c r="L8" s="228"/>
      <c r="M8" s="228"/>
      <c r="N8" s="279"/>
    </row>
    <row r="9" spans="1:17" ht="24" customHeight="1" thickBot="1" x14ac:dyDescent="0.25">
      <c r="A9" s="59" t="s">
        <v>40</v>
      </c>
      <c r="B9" s="60"/>
      <c r="C9" s="60"/>
      <c r="D9" s="60"/>
      <c r="E9" s="280">
        <f>E5-E8</f>
        <v>1502</v>
      </c>
      <c r="F9" s="281">
        <f t="shared" ref="F9:N9" si="4">F5-F8</f>
        <v>1752</v>
      </c>
      <c r="G9" s="281">
        <f t="shared" si="4"/>
        <v>1752</v>
      </c>
      <c r="H9" s="281">
        <f t="shared" si="4"/>
        <v>1813</v>
      </c>
      <c r="I9" s="282">
        <f t="shared" si="4"/>
        <v>1760</v>
      </c>
      <c r="J9" s="281">
        <f t="shared" si="4"/>
        <v>1560</v>
      </c>
      <c r="K9" s="281">
        <f t="shared" si="4"/>
        <v>1510</v>
      </c>
      <c r="L9" s="281">
        <f t="shared" si="4"/>
        <v>1510</v>
      </c>
      <c r="M9" s="281">
        <f t="shared" si="4"/>
        <v>1507</v>
      </c>
      <c r="N9" s="283">
        <f t="shared" si="4"/>
        <v>1457</v>
      </c>
    </row>
    <row r="10" spans="1:17" ht="15" x14ac:dyDescent="0.25">
      <c r="A10" s="22"/>
      <c r="B10" s="16"/>
    </row>
    <row r="11" spans="1:17" ht="15.75" thickBot="1" x14ac:dyDescent="0.3">
      <c r="A11" s="22"/>
      <c r="B11" s="16"/>
    </row>
    <row r="12" spans="1:17" ht="30.75" thickBot="1" x14ac:dyDescent="0.3">
      <c r="A12" s="61" t="s">
        <v>41</v>
      </c>
      <c r="B12" s="215" t="s">
        <v>42</v>
      </c>
      <c r="C12" s="216" t="s">
        <v>43</v>
      </c>
      <c r="D12" s="217" t="s">
        <v>44</v>
      </c>
      <c r="E12" s="218">
        <v>2025</v>
      </c>
      <c r="F12" s="219">
        <v>2026</v>
      </c>
      <c r="G12" s="219">
        <v>2027</v>
      </c>
      <c r="H12" s="219">
        <v>2028</v>
      </c>
      <c r="I12" s="220">
        <v>2029</v>
      </c>
      <c r="J12" s="218">
        <v>2030</v>
      </c>
      <c r="K12" s="219">
        <v>2031</v>
      </c>
      <c r="L12" s="219">
        <v>2032</v>
      </c>
      <c r="M12" s="219">
        <v>2033</v>
      </c>
      <c r="N12" s="220">
        <v>2034</v>
      </c>
      <c r="O12" s="221" t="s">
        <v>45</v>
      </c>
      <c r="P12" s="221" t="s">
        <v>46</v>
      </c>
      <c r="Q12" s="221" t="s">
        <v>85</v>
      </c>
    </row>
    <row r="13" spans="1:17" ht="15" x14ac:dyDescent="0.25">
      <c r="A13" s="62" t="s">
        <v>54</v>
      </c>
      <c r="B13" s="222">
        <f t="shared" ref="B13:Q13" si="5">B14+B15</f>
        <v>928</v>
      </c>
      <c r="C13" s="223">
        <f t="shared" si="5"/>
        <v>1239</v>
      </c>
      <c r="D13" s="224">
        <f t="shared" si="5"/>
        <v>1239</v>
      </c>
      <c r="E13" s="222">
        <f t="shared" si="5"/>
        <v>1450</v>
      </c>
      <c r="F13" s="223">
        <f t="shared" si="5"/>
        <v>1650</v>
      </c>
      <c r="G13" s="223">
        <f t="shared" si="5"/>
        <v>1700</v>
      </c>
      <c r="H13" s="223">
        <f t="shared" si="5"/>
        <v>1800</v>
      </c>
      <c r="I13" s="224">
        <f t="shared" si="5"/>
        <v>1750</v>
      </c>
      <c r="J13" s="222">
        <f t="shared" si="5"/>
        <v>1550</v>
      </c>
      <c r="K13" s="223">
        <f t="shared" si="5"/>
        <v>1500</v>
      </c>
      <c r="L13" s="223">
        <f t="shared" si="5"/>
        <v>1500</v>
      </c>
      <c r="M13" s="223">
        <f t="shared" si="5"/>
        <v>1500</v>
      </c>
      <c r="N13" s="224">
        <f t="shared" si="5"/>
        <v>1450</v>
      </c>
      <c r="O13" s="225">
        <f t="shared" si="5"/>
        <v>8350</v>
      </c>
      <c r="P13" s="225">
        <f>P14+P15</f>
        <v>7500</v>
      </c>
      <c r="Q13" s="226">
        <f t="shared" si="5"/>
        <v>15850</v>
      </c>
    </row>
    <row r="14" spans="1:17" ht="15" x14ac:dyDescent="0.25">
      <c r="A14" s="63" t="s">
        <v>3</v>
      </c>
      <c r="B14" s="222">
        <v>683</v>
      </c>
      <c r="C14" s="223">
        <v>924</v>
      </c>
      <c r="D14" s="224">
        <v>924</v>
      </c>
      <c r="E14" s="222">
        <v>1000</v>
      </c>
      <c r="F14" s="223">
        <v>1050</v>
      </c>
      <c r="G14" s="223">
        <v>1000</v>
      </c>
      <c r="H14" s="223">
        <v>1100</v>
      </c>
      <c r="I14" s="224">
        <v>1000</v>
      </c>
      <c r="J14" s="222">
        <v>1000</v>
      </c>
      <c r="K14" s="223">
        <v>900</v>
      </c>
      <c r="L14" s="223">
        <v>900</v>
      </c>
      <c r="M14" s="223">
        <v>850</v>
      </c>
      <c r="N14" s="224">
        <v>800</v>
      </c>
      <c r="O14" s="225">
        <f>E14+F14+G14+H14+I14</f>
        <v>5150</v>
      </c>
      <c r="P14" s="225">
        <f>SUM(J14:N14)</f>
        <v>4450</v>
      </c>
      <c r="Q14" s="225">
        <f>O14+P14</f>
        <v>9600</v>
      </c>
    </row>
    <row r="15" spans="1:17" ht="15" x14ac:dyDescent="0.25">
      <c r="A15" s="63" t="s">
        <v>2</v>
      </c>
      <c r="B15" s="222">
        <v>245</v>
      </c>
      <c r="C15" s="223">
        <v>315</v>
      </c>
      <c r="D15" s="224">
        <v>315</v>
      </c>
      <c r="E15" s="222">
        <v>450</v>
      </c>
      <c r="F15" s="223">
        <v>600</v>
      </c>
      <c r="G15" s="223">
        <v>700</v>
      </c>
      <c r="H15" s="223">
        <v>700</v>
      </c>
      <c r="I15" s="224">
        <v>750</v>
      </c>
      <c r="J15" s="222">
        <v>550</v>
      </c>
      <c r="K15" s="223">
        <v>600</v>
      </c>
      <c r="L15" s="223">
        <v>600</v>
      </c>
      <c r="M15" s="223">
        <v>650</v>
      </c>
      <c r="N15" s="224">
        <v>650</v>
      </c>
      <c r="O15" s="225">
        <f>E15+F15+G15+H15+I15</f>
        <v>3200</v>
      </c>
      <c r="P15" s="225">
        <f t="shared" ref="P15" si="6">SUM(J15:N15)</f>
        <v>3050</v>
      </c>
      <c r="Q15" s="225">
        <f>O15+P15</f>
        <v>6250</v>
      </c>
    </row>
    <row r="16" spans="1:17" ht="15" x14ac:dyDescent="0.25">
      <c r="A16" s="64" t="s">
        <v>39</v>
      </c>
      <c r="B16" s="227"/>
      <c r="C16" s="228"/>
      <c r="D16" s="229"/>
      <c r="E16" s="222"/>
      <c r="F16" s="223"/>
      <c r="G16" s="223"/>
      <c r="H16" s="223"/>
      <c r="I16" s="224"/>
      <c r="J16" s="222"/>
      <c r="K16" s="223"/>
      <c r="L16" s="223"/>
      <c r="M16" s="223"/>
      <c r="N16" s="229"/>
      <c r="O16" s="230"/>
      <c r="P16" s="230">
        <f>SUM(N16:N16)</f>
        <v>0</v>
      </c>
      <c r="Q16" s="230"/>
    </row>
    <row r="17" spans="1:32" ht="15" x14ac:dyDescent="0.25">
      <c r="A17" s="65"/>
      <c r="B17" s="231"/>
      <c r="C17" s="232"/>
      <c r="D17" s="233"/>
      <c r="E17" s="231"/>
      <c r="F17" s="232"/>
      <c r="G17" s="232"/>
      <c r="H17" s="232"/>
      <c r="I17" s="233"/>
      <c r="J17" s="231"/>
      <c r="K17" s="232"/>
      <c r="L17" s="232"/>
      <c r="M17" s="232"/>
      <c r="N17" s="233"/>
      <c r="O17" s="234"/>
      <c r="P17" s="234"/>
      <c r="Q17" s="234"/>
    </row>
    <row r="18" spans="1:32" ht="15" x14ac:dyDescent="0.25">
      <c r="A18" s="62" t="s">
        <v>55</v>
      </c>
      <c r="B18" s="222">
        <f t="shared" ref="B18:Q18" si="7">B19+B20</f>
        <v>5</v>
      </c>
      <c r="C18" s="223">
        <f t="shared" si="7"/>
        <v>46</v>
      </c>
      <c r="D18" s="224">
        <f t="shared" si="7"/>
        <v>46</v>
      </c>
      <c r="E18" s="222">
        <f t="shared" si="7"/>
        <v>52</v>
      </c>
      <c r="F18" s="223">
        <f t="shared" si="7"/>
        <v>102</v>
      </c>
      <c r="G18" s="223">
        <f t="shared" si="7"/>
        <v>52</v>
      </c>
      <c r="H18" s="223">
        <f t="shared" si="7"/>
        <v>13</v>
      </c>
      <c r="I18" s="224">
        <f t="shared" si="7"/>
        <v>10</v>
      </c>
      <c r="J18" s="222">
        <f t="shared" si="7"/>
        <v>10</v>
      </c>
      <c r="K18" s="223">
        <f t="shared" si="7"/>
        <v>10</v>
      </c>
      <c r="L18" s="223">
        <f t="shared" si="7"/>
        <v>10</v>
      </c>
      <c r="M18" s="223">
        <f t="shared" si="7"/>
        <v>7</v>
      </c>
      <c r="N18" s="224">
        <f t="shared" si="7"/>
        <v>7</v>
      </c>
      <c r="O18" s="222">
        <f t="shared" si="7"/>
        <v>229</v>
      </c>
      <c r="P18" s="222">
        <f t="shared" si="7"/>
        <v>44</v>
      </c>
      <c r="Q18" s="225">
        <f t="shared" si="7"/>
        <v>273</v>
      </c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</row>
    <row r="19" spans="1:32" ht="15" x14ac:dyDescent="0.25">
      <c r="A19" s="63" t="s">
        <v>3</v>
      </c>
      <c r="B19" s="222">
        <v>5</v>
      </c>
      <c r="C19" s="223">
        <v>44</v>
      </c>
      <c r="D19" s="224">
        <v>44</v>
      </c>
      <c r="E19" s="222">
        <v>50</v>
      </c>
      <c r="F19" s="223">
        <v>100</v>
      </c>
      <c r="G19" s="223">
        <v>50</v>
      </c>
      <c r="H19" s="223">
        <v>12</v>
      </c>
      <c r="I19" s="224">
        <v>9</v>
      </c>
      <c r="J19" s="222">
        <v>9</v>
      </c>
      <c r="K19" s="223">
        <v>9</v>
      </c>
      <c r="L19" s="223">
        <v>9</v>
      </c>
      <c r="M19" s="223">
        <v>6</v>
      </c>
      <c r="N19" s="224">
        <v>6</v>
      </c>
      <c r="O19" s="225">
        <f>E19+F19+G19+H19+I19</f>
        <v>221</v>
      </c>
      <c r="P19" s="225">
        <f>SUM(J19:N19)</f>
        <v>39</v>
      </c>
      <c r="Q19" s="225">
        <f>O19+P19</f>
        <v>260</v>
      </c>
      <c r="S19" s="210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</row>
    <row r="20" spans="1:32" ht="15" x14ac:dyDescent="0.25">
      <c r="A20" s="63" t="s">
        <v>2</v>
      </c>
      <c r="B20" s="222">
        <v>0</v>
      </c>
      <c r="C20" s="223">
        <v>2</v>
      </c>
      <c r="D20" s="224">
        <v>2</v>
      </c>
      <c r="E20" s="222">
        <v>2</v>
      </c>
      <c r="F20" s="223">
        <v>2</v>
      </c>
      <c r="G20" s="223">
        <v>2</v>
      </c>
      <c r="H20" s="223">
        <v>1</v>
      </c>
      <c r="I20" s="224">
        <v>1</v>
      </c>
      <c r="J20" s="222">
        <v>1</v>
      </c>
      <c r="K20" s="223">
        <v>1</v>
      </c>
      <c r="L20" s="223">
        <v>1</v>
      </c>
      <c r="M20" s="223">
        <v>1</v>
      </c>
      <c r="N20" s="224">
        <v>1</v>
      </c>
      <c r="O20" s="225">
        <f>E20+F20+G20+H20+I20</f>
        <v>8</v>
      </c>
      <c r="P20" s="225">
        <f>SUM(J20:N20)</f>
        <v>5</v>
      </c>
      <c r="Q20" s="225">
        <f>O20+P20</f>
        <v>13</v>
      </c>
      <c r="S20" s="210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0"/>
      <c r="AE20" s="210"/>
      <c r="AF20" s="210"/>
    </row>
    <row r="21" spans="1:32" ht="15" x14ac:dyDescent="0.25">
      <c r="A21" s="69" t="s">
        <v>39</v>
      </c>
      <c r="B21" s="227"/>
      <c r="C21" s="228"/>
      <c r="D21" s="229"/>
      <c r="E21" s="227"/>
      <c r="F21" s="228"/>
      <c r="G21" s="228"/>
      <c r="H21" s="228"/>
      <c r="I21" s="229"/>
      <c r="J21" s="227"/>
      <c r="K21" s="228"/>
      <c r="L21" s="228"/>
      <c r="M21" s="228"/>
      <c r="N21" s="229"/>
      <c r="O21" s="230">
        <f>SUM(E21:I21)</f>
        <v>0</v>
      </c>
      <c r="P21" s="230">
        <f>SUM(J21:N21)</f>
        <v>0</v>
      </c>
      <c r="Q21" s="230"/>
      <c r="S21" s="210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3"/>
      <c r="AE21" s="213"/>
      <c r="AF21" s="213"/>
    </row>
    <row r="22" spans="1:32" ht="15" x14ac:dyDescent="0.25">
      <c r="A22" s="70"/>
      <c r="B22" s="231"/>
      <c r="C22" s="232"/>
      <c r="D22" s="233"/>
      <c r="E22" s="231"/>
      <c r="F22" s="232"/>
      <c r="G22" s="232"/>
      <c r="H22" s="232"/>
      <c r="I22" s="233"/>
      <c r="J22" s="231"/>
      <c r="K22" s="232"/>
      <c r="L22" s="232"/>
      <c r="M22" s="232"/>
      <c r="N22" s="233"/>
      <c r="O22" s="234"/>
      <c r="P22" s="234"/>
      <c r="Q22" s="234"/>
      <c r="S22" s="210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3"/>
      <c r="AE22" s="213"/>
      <c r="AF22" s="213"/>
    </row>
    <row r="23" spans="1:32" s="148" customFormat="1" ht="15" hidden="1" x14ac:dyDescent="0.25">
      <c r="A23" s="146" t="s">
        <v>47</v>
      </c>
      <c r="B23" s="235"/>
      <c r="C23" s="236"/>
      <c r="D23" s="237"/>
      <c r="E23" s="235"/>
      <c r="F23" s="236"/>
      <c r="G23" s="236"/>
      <c r="H23" s="236"/>
      <c r="I23" s="237"/>
      <c r="J23" s="235"/>
      <c r="K23" s="236"/>
      <c r="L23" s="236"/>
      <c r="M23" s="236"/>
      <c r="N23" s="237"/>
      <c r="O23" s="238"/>
      <c r="P23" s="238"/>
      <c r="Q23" s="238"/>
      <c r="S23" s="210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</row>
    <row r="24" spans="1:32" s="148" customFormat="1" ht="15" hidden="1" x14ac:dyDescent="0.25">
      <c r="A24" s="149" t="s">
        <v>3</v>
      </c>
      <c r="B24" s="235"/>
      <c r="C24" s="236"/>
      <c r="D24" s="237"/>
      <c r="E24" s="235"/>
      <c r="F24" s="236"/>
      <c r="G24" s="236"/>
      <c r="H24" s="236"/>
      <c r="I24" s="237"/>
      <c r="J24" s="235"/>
      <c r="K24" s="236"/>
      <c r="L24" s="236"/>
      <c r="M24" s="236"/>
      <c r="N24" s="237"/>
      <c r="O24" s="225">
        <f t="shared" ref="O24:O25" si="8">SUM(E24:I24)</f>
        <v>0</v>
      </c>
      <c r="P24" s="225">
        <f t="shared" ref="P24:P25" si="9">SUM(J24:N24)</f>
        <v>0</v>
      </c>
      <c r="Q24" s="225"/>
      <c r="S24" s="210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</row>
    <row r="25" spans="1:32" s="148" customFormat="1" ht="15" hidden="1" x14ac:dyDescent="0.25">
      <c r="A25" s="149" t="s">
        <v>2</v>
      </c>
      <c r="B25" s="235"/>
      <c r="C25" s="236"/>
      <c r="D25" s="237"/>
      <c r="E25" s="235"/>
      <c r="F25" s="236"/>
      <c r="G25" s="236"/>
      <c r="H25" s="236"/>
      <c r="I25" s="237"/>
      <c r="J25" s="235"/>
      <c r="K25" s="236"/>
      <c r="L25" s="236"/>
      <c r="M25" s="236"/>
      <c r="N25" s="237"/>
      <c r="O25" s="225">
        <f t="shared" si="8"/>
        <v>0</v>
      </c>
      <c r="P25" s="225">
        <f t="shared" si="9"/>
        <v>0</v>
      </c>
      <c r="Q25" s="225"/>
      <c r="S25" s="210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</row>
    <row r="26" spans="1:32" s="148" customFormat="1" ht="15" hidden="1" x14ac:dyDescent="0.25">
      <c r="A26" s="150" t="s">
        <v>39</v>
      </c>
      <c r="B26" s="239"/>
      <c r="C26" s="240"/>
      <c r="D26" s="241"/>
      <c r="E26" s="239"/>
      <c r="F26" s="240"/>
      <c r="G26" s="240"/>
      <c r="H26" s="240"/>
      <c r="I26" s="241"/>
      <c r="J26" s="239"/>
      <c r="K26" s="240"/>
      <c r="L26" s="240"/>
      <c r="M26" s="240"/>
      <c r="N26" s="241"/>
      <c r="O26" s="230">
        <f>SUM(E26:I26)</f>
        <v>0</v>
      </c>
      <c r="P26" s="230">
        <f>SUM(J26:N26)</f>
        <v>0</v>
      </c>
      <c r="Q26" s="230"/>
      <c r="S26" s="210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3"/>
      <c r="AE26" s="213"/>
      <c r="AF26" s="213"/>
    </row>
    <row r="27" spans="1:32" s="148" customFormat="1" ht="15" hidden="1" x14ac:dyDescent="0.25">
      <c r="A27" s="149"/>
      <c r="B27" s="235"/>
      <c r="C27" s="236"/>
      <c r="D27" s="237"/>
      <c r="E27" s="235"/>
      <c r="F27" s="236"/>
      <c r="G27" s="236"/>
      <c r="H27" s="236"/>
      <c r="I27" s="237"/>
      <c r="J27" s="235"/>
      <c r="K27" s="236"/>
      <c r="L27" s="236"/>
      <c r="M27" s="236"/>
      <c r="N27" s="237"/>
      <c r="O27" s="238"/>
      <c r="P27" s="238"/>
      <c r="Q27" s="238"/>
      <c r="S27" s="210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3"/>
      <c r="AE27" s="213"/>
      <c r="AF27" s="213"/>
    </row>
    <row r="28" spans="1:32" ht="15" hidden="1" x14ac:dyDescent="0.25">
      <c r="A28" s="63" t="s">
        <v>48</v>
      </c>
      <c r="B28" s="222"/>
      <c r="C28" s="223"/>
      <c r="D28" s="224"/>
      <c r="E28" s="222"/>
      <c r="F28" s="223"/>
      <c r="G28" s="223"/>
      <c r="H28" s="223"/>
      <c r="I28" s="224"/>
      <c r="J28" s="222"/>
      <c r="K28" s="223"/>
      <c r="L28" s="223"/>
      <c r="M28" s="223"/>
      <c r="N28" s="224"/>
      <c r="O28" s="225">
        <f t="shared" ref="O28:O31" si="10">SUM(E28:I28)</f>
        <v>0</v>
      </c>
      <c r="P28" s="225">
        <f t="shared" ref="P28:P31" si="11">SUM(J28:N28)</f>
        <v>0</v>
      </c>
      <c r="Q28" s="225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</row>
    <row r="29" spans="1:32" ht="15" hidden="1" x14ac:dyDescent="0.25">
      <c r="A29" s="63" t="s">
        <v>49</v>
      </c>
      <c r="B29" s="222"/>
      <c r="C29" s="223"/>
      <c r="D29" s="224"/>
      <c r="E29" s="222"/>
      <c r="F29" s="223"/>
      <c r="G29" s="223"/>
      <c r="H29" s="223"/>
      <c r="I29" s="224"/>
      <c r="J29" s="222"/>
      <c r="K29" s="223"/>
      <c r="L29" s="223"/>
      <c r="M29" s="223"/>
      <c r="N29" s="224"/>
      <c r="O29" s="225">
        <f t="shared" si="10"/>
        <v>0</v>
      </c>
      <c r="P29" s="225">
        <f t="shared" si="11"/>
        <v>0</v>
      </c>
      <c r="Q29" s="225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</row>
    <row r="30" spans="1:32" ht="15" hidden="1" x14ac:dyDescent="0.25">
      <c r="A30" s="63" t="s">
        <v>50</v>
      </c>
      <c r="B30" s="222"/>
      <c r="C30" s="223"/>
      <c r="D30" s="224"/>
      <c r="E30" s="222"/>
      <c r="F30" s="223"/>
      <c r="G30" s="223"/>
      <c r="H30" s="223"/>
      <c r="I30" s="224"/>
      <c r="J30" s="222"/>
      <c r="K30" s="223"/>
      <c r="L30" s="223"/>
      <c r="M30" s="223"/>
      <c r="N30" s="224"/>
      <c r="O30" s="225">
        <f t="shared" si="10"/>
        <v>0</v>
      </c>
      <c r="P30" s="225">
        <f t="shared" si="11"/>
        <v>0</v>
      </c>
      <c r="Q30" s="225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</row>
    <row r="31" spans="1:32" ht="15" hidden="1" x14ac:dyDescent="0.25">
      <c r="A31" s="71" t="s">
        <v>51</v>
      </c>
      <c r="B31" s="222"/>
      <c r="C31" s="223"/>
      <c r="D31" s="224"/>
      <c r="E31" s="222"/>
      <c r="F31" s="223"/>
      <c r="G31" s="223"/>
      <c r="H31" s="223"/>
      <c r="I31" s="224"/>
      <c r="J31" s="222"/>
      <c r="K31" s="223"/>
      <c r="L31" s="223"/>
      <c r="M31" s="223"/>
      <c r="N31" s="224"/>
      <c r="O31" s="242">
        <f t="shared" si="10"/>
        <v>0</v>
      </c>
      <c r="P31" s="242">
        <f t="shared" si="11"/>
        <v>0</v>
      </c>
      <c r="Q31" s="242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</row>
    <row r="32" spans="1:32" ht="15" x14ac:dyDescent="0.25">
      <c r="A32" s="63"/>
      <c r="B32" s="222"/>
      <c r="C32" s="223"/>
      <c r="D32" s="224"/>
      <c r="E32" s="222"/>
      <c r="F32" s="223"/>
      <c r="G32" s="223"/>
      <c r="H32" s="223"/>
      <c r="I32" s="224"/>
      <c r="J32" s="222"/>
      <c r="K32" s="223"/>
      <c r="L32" s="223"/>
      <c r="M32" s="223"/>
      <c r="N32" s="224"/>
      <c r="O32" s="242"/>
      <c r="P32" s="242"/>
      <c r="Q32" s="242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</row>
    <row r="33" spans="1:32" ht="15" x14ac:dyDescent="0.25">
      <c r="A33" s="72" t="s">
        <v>52</v>
      </c>
      <c r="B33" s="243">
        <f t="shared" ref="B33:Q33" si="12">B34+B35</f>
        <v>933</v>
      </c>
      <c r="C33" s="243">
        <f t="shared" si="12"/>
        <v>1285</v>
      </c>
      <c r="D33" s="243">
        <f t="shared" si="12"/>
        <v>1285</v>
      </c>
      <c r="E33" s="243">
        <f t="shared" si="12"/>
        <v>1502</v>
      </c>
      <c r="F33" s="243">
        <f t="shared" si="12"/>
        <v>1752</v>
      </c>
      <c r="G33" s="243">
        <f t="shared" si="12"/>
        <v>1752</v>
      </c>
      <c r="H33" s="243">
        <f t="shared" si="12"/>
        <v>1813</v>
      </c>
      <c r="I33" s="243">
        <f t="shared" si="12"/>
        <v>1760</v>
      </c>
      <c r="J33" s="243">
        <f t="shared" si="12"/>
        <v>1560</v>
      </c>
      <c r="K33" s="243">
        <f t="shared" si="12"/>
        <v>1510</v>
      </c>
      <c r="L33" s="243">
        <f t="shared" si="12"/>
        <v>1510</v>
      </c>
      <c r="M33" s="243">
        <f t="shared" si="12"/>
        <v>1507</v>
      </c>
      <c r="N33" s="243">
        <f t="shared" si="12"/>
        <v>1457</v>
      </c>
      <c r="O33" s="243">
        <f t="shared" si="12"/>
        <v>8579</v>
      </c>
      <c r="P33" s="243">
        <f t="shared" si="12"/>
        <v>7544</v>
      </c>
      <c r="Q33" s="243">
        <f t="shared" si="12"/>
        <v>16123</v>
      </c>
      <c r="S33" s="210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3"/>
      <c r="AE33" s="213"/>
      <c r="AF33" s="210"/>
    </row>
    <row r="34" spans="1:32" ht="15" x14ac:dyDescent="0.25">
      <c r="A34" s="63" t="s">
        <v>3</v>
      </c>
      <c r="B34" s="244">
        <f>B14+B19+B24+B29</f>
        <v>688</v>
      </c>
      <c r="C34" s="226">
        <f>C14+C19+C24+C29</f>
        <v>968</v>
      </c>
      <c r="D34" s="245">
        <f>D14+D19+D24+D29</f>
        <v>968</v>
      </c>
      <c r="E34" s="226">
        <f t="shared" ref="E34:Q34" si="13">E14+E19</f>
        <v>1050</v>
      </c>
      <c r="F34" s="226">
        <f t="shared" si="13"/>
        <v>1150</v>
      </c>
      <c r="G34" s="226">
        <f t="shared" si="13"/>
        <v>1050</v>
      </c>
      <c r="H34" s="226">
        <f t="shared" si="13"/>
        <v>1112</v>
      </c>
      <c r="I34" s="246">
        <f t="shared" si="13"/>
        <v>1009</v>
      </c>
      <c r="J34" s="226">
        <f t="shared" si="13"/>
        <v>1009</v>
      </c>
      <c r="K34" s="226">
        <f t="shared" si="13"/>
        <v>909</v>
      </c>
      <c r="L34" s="226">
        <f t="shared" si="13"/>
        <v>909</v>
      </c>
      <c r="M34" s="226">
        <f t="shared" si="13"/>
        <v>856</v>
      </c>
      <c r="N34" s="226">
        <f t="shared" si="13"/>
        <v>806</v>
      </c>
      <c r="O34" s="226">
        <f t="shared" si="13"/>
        <v>5371</v>
      </c>
      <c r="P34" s="226">
        <f t="shared" si="13"/>
        <v>4489</v>
      </c>
      <c r="Q34" s="226">
        <f t="shared" si="13"/>
        <v>9860</v>
      </c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</row>
    <row r="35" spans="1:32" ht="15" x14ac:dyDescent="0.25">
      <c r="A35" s="63" t="s">
        <v>2</v>
      </c>
      <c r="B35" s="247">
        <f t="shared" ref="B35" si="14">B15+B20+B30</f>
        <v>245</v>
      </c>
      <c r="C35" s="248">
        <f>C15+C20+C30</f>
        <v>317</v>
      </c>
      <c r="D35" s="246">
        <f>D15+D20+D30</f>
        <v>317</v>
      </c>
      <c r="E35" s="248">
        <f t="shared" ref="E35:Q35" si="15">E15+E20</f>
        <v>452</v>
      </c>
      <c r="F35" s="248">
        <f t="shared" si="15"/>
        <v>602</v>
      </c>
      <c r="G35" s="248">
        <f t="shared" si="15"/>
        <v>702</v>
      </c>
      <c r="H35" s="248">
        <f t="shared" si="15"/>
        <v>701</v>
      </c>
      <c r="I35" s="246">
        <f t="shared" si="15"/>
        <v>751</v>
      </c>
      <c r="J35" s="248">
        <f t="shared" si="15"/>
        <v>551</v>
      </c>
      <c r="K35" s="248">
        <f t="shared" si="15"/>
        <v>601</v>
      </c>
      <c r="L35" s="248">
        <f t="shared" si="15"/>
        <v>601</v>
      </c>
      <c r="M35" s="248">
        <f t="shared" si="15"/>
        <v>651</v>
      </c>
      <c r="N35" s="248">
        <f t="shared" si="15"/>
        <v>651</v>
      </c>
      <c r="O35" s="248">
        <f t="shared" si="15"/>
        <v>3208</v>
      </c>
      <c r="P35" s="248">
        <f t="shared" si="15"/>
        <v>3055</v>
      </c>
      <c r="Q35" s="248">
        <f t="shared" si="15"/>
        <v>6263</v>
      </c>
      <c r="S35" s="210"/>
      <c r="T35" s="214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</row>
    <row r="36" spans="1:32" ht="15" x14ac:dyDescent="0.25">
      <c r="A36" s="71" t="s">
        <v>39</v>
      </c>
      <c r="B36" s="227">
        <f t="shared" ref="B36:D36" si="16">B16+B21+B31</f>
        <v>0</v>
      </c>
      <c r="C36" s="228">
        <f t="shared" si="16"/>
        <v>0</v>
      </c>
      <c r="D36" s="229">
        <f t="shared" si="16"/>
        <v>0</v>
      </c>
      <c r="E36" s="228"/>
      <c r="F36" s="228"/>
      <c r="G36" s="228"/>
      <c r="H36" s="228"/>
      <c r="I36" s="229"/>
      <c r="J36" s="228"/>
      <c r="K36" s="228"/>
      <c r="L36" s="228"/>
      <c r="M36" s="228"/>
      <c r="N36" s="229"/>
      <c r="O36" s="230"/>
      <c r="P36" s="230"/>
      <c r="Q36" s="230"/>
      <c r="S36" s="210"/>
      <c r="T36" s="214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</row>
    <row r="37" spans="1:32" ht="15" x14ac:dyDescent="0.25">
      <c r="A37" s="72" t="s">
        <v>53</v>
      </c>
      <c r="B37" s="243">
        <f>B33-B36</f>
        <v>933</v>
      </c>
      <c r="C37" s="249">
        <f t="shared" ref="C37:Q37" si="17">C33-C36</f>
        <v>1285</v>
      </c>
      <c r="D37" s="250">
        <f t="shared" si="17"/>
        <v>1285</v>
      </c>
      <c r="E37" s="249">
        <f t="shared" si="17"/>
        <v>1502</v>
      </c>
      <c r="F37" s="249">
        <f t="shared" si="17"/>
        <v>1752</v>
      </c>
      <c r="G37" s="249">
        <f t="shared" si="17"/>
        <v>1752</v>
      </c>
      <c r="H37" s="249">
        <f t="shared" si="17"/>
        <v>1813</v>
      </c>
      <c r="I37" s="250">
        <f t="shared" si="17"/>
        <v>1760</v>
      </c>
      <c r="J37" s="249">
        <f t="shared" si="17"/>
        <v>1560</v>
      </c>
      <c r="K37" s="249">
        <f t="shared" si="17"/>
        <v>1510</v>
      </c>
      <c r="L37" s="249">
        <f t="shared" si="17"/>
        <v>1510</v>
      </c>
      <c r="M37" s="249">
        <f t="shared" si="17"/>
        <v>1507</v>
      </c>
      <c r="N37" s="250">
        <f t="shared" si="17"/>
        <v>1457</v>
      </c>
      <c r="O37" s="251">
        <f t="shared" si="17"/>
        <v>8579</v>
      </c>
      <c r="P37" s="249">
        <f t="shared" si="17"/>
        <v>7544</v>
      </c>
      <c r="Q37" s="249">
        <f t="shared" si="17"/>
        <v>16123</v>
      </c>
      <c r="T37" s="16"/>
    </row>
    <row r="38" spans="1:32" ht="15" x14ac:dyDescent="0.25">
      <c r="A38" s="48"/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T38" s="16"/>
    </row>
    <row r="39" spans="1:32" ht="12" thickBot="1" x14ac:dyDescent="0.25">
      <c r="B39" s="252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T39" s="16"/>
    </row>
    <row r="40" spans="1:32" ht="30" x14ac:dyDescent="0.25">
      <c r="A40" s="152" t="s">
        <v>5</v>
      </c>
      <c r="B40" s="253" t="s">
        <v>42</v>
      </c>
      <c r="C40" s="254" t="s">
        <v>43</v>
      </c>
      <c r="D40" s="255" t="s">
        <v>44</v>
      </c>
      <c r="E40" s="256">
        <v>2025</v>
      </c>
      <c r="F40" s="257">
        <v>2026</v>
      </c>
      <c r="G40" s="257">
        <v>2027</v>
      </c>
      <c r="H40" s="257">
        <v>2028</v>
      </c>
      <c r="I40" s="258">
        <v>2029</v>
      </c>
      <c r="J40" s="256">
        <v>2030</v>
      </c>
      <c r="K40" s="257">
        <v>2031</v>
      </c>
      <c r="L40" s="257">
        <v>2032</v>
      </c>
      <c r="M40" s="257">
        <v>2033</v>
      </c>
      <c r="N40" s="258">
        <v>2034</v>
      </c>
      <c r="O40" s="259" t="s">
        <v>45</v>
      </c>
      <c r="P40" s="259" t="s">
        <v>46</v>
      </c>
      <c r="Q40" s="259"/>
      <c r="T40" s="16"/>
    </row>
    <row r="41" spans="1:32" customFormat="1" ht="15" x14ac:dyDescent="0.25">
      <c r="A41" s="155" t="s">
        <v>64</v>
      </c>
      <c r="B41" s="228">
        <v>159</v>
      </c>
      <c r="C41" s="228">
        <v>120</v>
      </c>
      <c r="D41" s="229">
        <v>120</v>
      </c>
      <c r="E41" s="228">
        <v>140</v>
      </c>
      <c r="F41" s="228">
        <v>150</v>
      </c>
      <c r="G41" s="228">
        <v>150</v>
      </c>
      <c r="H41" s="228">
        <v>150</v>
      </c>
      <c r="I41" s="228">
        <v>150</v>
      </c>
      <c r="J41" s="228">
        <v>150</v>
      </c>
      <c r="K41" s="228">
        <v>150</v>
      </c>
      <c r="L41" s="228">
        <v>150</v>
      </c>
      <c r="M41" s="228">
        <v>150</v>
      </c>
      <c r="N41" s="229">
        <v>150</v>
      </c>
      <c r="O41" s="260">
        <f>SUM(E41:I41)</f>
        <v>740</v>
      </c>
      <c r="P41" s="260">
        <f>SUM(J41:N41)</f>
        <v>750</v>
      </c>
      <c r="Q41" s="261">
        <f>O41+P41</f>
        <v>1490</v>
      </c>
      <c r="S41" s="2"/>
      <c r="T41" s="202"/>
    </row>
    <row r="42" spans="1:32" customFormat="1" ht="15" x14ac:dyDescent="0.25">
      <c r="A42" s="2"/>
      <c r="B42" s="252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180"/>
      <c r="P42" s="180"/>
      <c r="Q42" s="180"/>
      <c r="T42" s="202"/>
    </row>
    <row r="43" spans="1:32" customFormat="1" ht="15" x14ac:dyDescent="0.25">
      <c r="A43" s="2"/>
      <c r="B43" s="252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180"/>
      <c r="P43" s="180"/>
      <c r="Q43" s="180"/>
      <c r="T43" s="202"/>
    </row>
    <row r="44" spans="1:32" customFormat="1" ht="15.75" thickBot="1" x14ac:dyDescent="0.3">
      <c r="A44" s="2" t="s">
        <v>86</v>
      </c>
      <c r="B44" s="252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180"/>
      <c r="P44" s="180"/>
      <c r="Q44" s="180"/>
      <c r="T44" s="202"/>
    </row>
    <row r="45" spans="1:32" ht="30" x14ac:dyDescent="0.25">
      <c r="A45" s="152" t="s">
        <v>65</v>
      </c>
      <c r="B45" s="253" t="s">
        <v>42</v>
      </c>
      <c r="C45" s="254" t="s">
        <v>43</v>
      </c>
      <c r="D45" s="255" t="s">
        <v>44</v>
      </c>
      <c r="E45" s="256">
        <v>2025</v>
      </c>
      <c r="F45" s="257">
        <v>2026</v>
      </c>
      <c r="G45" s="257">
        <v>2027</v>
      </c>
      <c r="H45" s="257">
        <v>2028</v>
      </c>
      <c r="I45" s="258">
        <v>2029</v>
      </c>
      <c r="J45" s="256">
        <v>2030</v>
      </c>
      <c r="K45" s="257">
        <v>2031</v>
      </c>
      <c r="L45" s="257">
        <v>2032</v>
      </c>
      <c r="M45" s="257">
        <v>2033</v>
      </c>
      <c r="N45" s="258">
        <v>2034</v>
      </c>
      <c r="O45" s="259" t="s">
        <v>45</v>
      </c>
      <c r="P45" s="256" t="s">
        <v>46</v>
      </c>
      <c r="Q45" s="262"/>
      <c r="T45" s="16"/>
    </row>
    <row r="46" spans="1:32" ht="15" x14ac:dyDescent="0.25">
      <c r="A46" s="153" t="s">
        <v>66</v>
      </c>
      <c r="B46" s="263">
        <v>-34</v>
      </c>
      <c r="C46" s="263">
        <v>-45</v>
      </c>
      <c r="D46" s="224">
        <v>-45</v>
      </c>
      <c r="E46" s="263">
        <v>-58</v>
      </c>
      <c r="F46" s="222">
        <v>-64</v>
      </c>
      <c r="G46" s="222">
        <v>-70</v>
      </c>
      <c r="H46" s="222">
        <v>-77</v>
      </c>
      <c r="I46" s="222">
        <v>-85</v>
      </c>
      <c r="J46" s="222"/>
      <c r="K46" s="222"/>
      <c r="L46" s="222"/>
      <c r="M46" s="222"/>
      <c r="N46" s="222"/>
      <c r="O46" s="225">
        <f>SUM(E46:I46)</f>
        <v>-354</v>
      </c>
      <c r="P46" s="225">
        <f>SUM(J46:N46)</f>
        <v>0</v>
      </c>
      <c r="Q46" s="264">
        <f>O46+P46</f>
        <v>-354</v>
      </c>
    </row>
    <row r="47" spans="1:32" ht="15" x14ac:dyDescent="0.25">
      <c r="A47" s="154" t="s">
        <v>67</v>
      </c>
      <c r="B47" s="228">
        <v>-42</v>
      </c>
      <c r="C47" s="228">
        <v>-60</v>
      </c>
      <c r="D47" s="229">
        <v>-60</v>
      </c>
      <c r="E47" s="228">
        <v>-58</v>
      </c>
      <c r="F47" s="227">
        <v>-63</v>
      </c>
      <c r="G47" s="227">
        <v>-70</v>
      </c>
      <c r="H47" s="227">
        <v>-77</v>
      </c>
      <c r="I47" s="227">
        <v>-85</v>
      </c>
      <c r="J47" s="227"/>
      <c r="K47" s="227"/>
      <c r="L47" s="227"/>
      <c r="M47" s="227"/>
      <c r="N47" s="230"/>
      <c r="O47" s="260">
        <f>SUM(E47:I47)</f>
        <v>-353</v>
      </c>
      <c r="P47" s="260">
        <f>SUM(J47:N47)</f>
        <v>0</v>
      </c>
      <c r="Q47" s="265">
        <f>O47+P47</f>
        <v>-353</v>
      </c>
    </row>
    <row r="48" spans="1:32" x14ac:dyDescent="0.2">
      <c r="B48" s="209"/>
      <c r="C48" s="209"/>
      <c r="D48" s="209"/>
      <c r="E48" s="209">
        <f>SUM(E46:E47)</f>
        <v>-116</v>
      </c>
      <c r="F48" s="209">
        <f t="shared" ref="F48:G48" si="18">SUM(F46:F47)</f>
        <v>-127</v>
      </c>
      <c r="G48" s="209">
        <f t="shared" si="18"/>
        <v>-140</v>
      </c>
      <c r="H48" s="209">
        <f>G48*1.1</f>
        <v>-154</v>
      </c>
      <c r="I48" s="209">
        <f>SUM(I46:I47)</f>
        <v>-170</v>
      </c>
      <c r="J48" s="209"/>
      <c r="K48" s="209"/>
      <c r="L48" s="209"/>
      <c r="M48" s="209"/>
      <c r="N48" s="209"/>
      <c r="O48" s="209"/>
      <c r="P48" s="209"/>
      <c r="Q48" s="209"/>
    </row>
    <row r="49" spans="2:17" hidden="1" x14ac:dyDescent="0.2"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</row>
    <row r="50" spans="2:17" ht="15" hidden="1" x14ac:dyDescent="0.25">
      <c r="B50" s="209"/>
      <c r="C50" s="209"/>
      <c r="D50" s="209" t="s">
        <v>100</v>
      </c>
      <c r="E50" s="209">
        <f t="shared" ref="E50:N50" si="19">E13</f>
        <v>1450</v>
      </c>
      <c r="F50" s="209">
        <f t="shared" si="19"/>
        <v>1650</v>
      </c>
      <c r="G50" s="209">
        <f t="shared" si="19"/>
        <v>1700</v>
      </c>
      <c r="H50" s="209">
        <f t="shared" si="19"/>
        <v>1800</v>
      </c>
      <c r="I50" s="209">
        <f t="shared" si="19"/>
        <v>1750</v>
      </c>
      <c r="J50" s="209">
        <f t="shared" si="19"/>
        <v>1550</v>
      </c>
      <c r="K50" s="209">
        <f t="shared" si="19"/>
        <v>1500</v>
      </c>
      <c r="L50" s="209">
        <f t="shared" si="19"/>
        <v>1500</v>
      </c>
      <c r="M50" s="209">
        <f t="shared" si="19"/>
        <v>1500</v>
      </c>
      <c r="N50" s="209">
        <f t="shared" si="19"/>
        <v>1450</v>
      </c>
      <c r="O50" s="225">
        <f t="shared" ref="O50:O55" si="20">SUM(E50:I50)</f>
        <v>8350</v>
      </c>
      <c r="P50" s="225">
        <f t="shared" ref="P50:P55" si="21">SUM(J50:N50)</f>
        <v>7500</v>
      </c>
      <c r="Q50" s="225">
        <f t="shared" ref="Q50:Q55" si="22">O50+P50</f>
        <v>15850</v>
      </c>
    </row>
    <row r="51" spans="2:17" ht="15" hidden="1" x14ac:dyDescent="0.25">
      <c r="B51" s="209"/>
      <c r="C51" s="209"/>
      <c r="D51" s="209" t="s">
        <v>101</v>
      </c>
      <c r="E51" s="209">
        <f t="shared" ref="E51:N51" si="23">E18</f>
        <v>52</v>
      </c>
      <c r="F51" s="209">
        <f t="shared" si="23"/>
        <v>102</v>
      </c>
      <c r="G51" s="209">
        <f t="shared" si="23"/>
        <v>52</v>
      </c>
      <c r="H51" s="209">
        <f t="shared" si="23"/>
        <v>13</v>
      </c>
      <c r="I51" s="209">
        <f t="shared" si="23"/>
        <v>10</v>
      </c>
      <c r="J51" s="209">
        <f t="shared" si="23"/>
        <v>10</v>
      </c>
      <c r="K51" s="209">
        <f t="shared" si="23"/>
        <v>10</v>
      </c>
      <c r="L51" s="209">
        <f t="shared" si="23"/>
        <v>10</v>
      </c>
      <c r="M51" s="209">
        <f t="shared" si="23"/>
        <v>7</v>
      </c>
      <c r="N51" s="209">
        <f t="shared" si="23"/>
        <v>7</v>
      </c>
      <c r="O51" s="225">
        <f t="shared" si="20"/>
        <v>229</v>
      </c>
      <c r="P51" s="225">
        <f t="shared" si="21"/>
        <v>44</v>
      </c>
      <c r="Q51" s="225">
        <f t="shared" si="22"/>
        <v>273</v>
      </c>
    </row>
    <row r="52" spans="2:17" ht="15" hidden="1" x14ac:dyDescent="0.25">
      <c r="B52" s="209"/>
      <c r="C52" s="209"/>
      <c r="D52" s="209" t="s">
        <v>102</v>
      </c>
      <c r="E52" s="209">
        <f t="shared" ref="E52:N52" si="24">E41</f>
        <v>140</v>
      </c>
      <c r="F52" s="209">
        <f t="shared" si="24"/>
        <v>150</v>
      </c>
      <c r="G52" s="209">
        <f t="shared" si="24"/>
        <v>150</v>
      </c>
      <c r="H52" s="209">
        <f t="shared" si="24"/>
        <v>150</v>
      </c>
      <c r="I52" s="209">
        <f t="shared" si="24"/>
        <v>150</v>
      </c>
      <c r="J52" s="209">
        <f t="shared" si="24"/>
        <v>150</v>
      </c>
      <c r="K52" s="209">
        <f t="shared" si="24"/>
        <v>150</v>
      </c>
      <c r="L52" s="209">
        <f t="shared" si="24"/>
        <v>150</v>
      </c>
      <c r="M52" s="209">
        <f t="shared" si="24"/>
        <v>150</v>
      </c>
      <c r="N52" s="209">
        <f t="shared" si="24"/>
        <v>150</v>
      </c>
      <c r="O52" s="225">
        <f t="shared" si="20"/>
        <v>740</v>
      </c>
      <c r="P52" s="225">
        <f t="shared" si="21"/>
        <v>750</v>
      </c>
      <c r="Q52" s="225">
        <f t="shared" si="22"/>
        <v>1490</v>
      </c>
    </row>
    <row r="53" spans="2:17" ht="15" hidden="1" x14ac:dyDescent="0.25">
      <c r="B53" s="209"/>
      <c r="C53" s="209"/>
      <c r="D53" s="266"/>
      <c r="E53" s="266">
        <f>SUM(E50:E52)</f>
        <v>1642</v>
      </c>
      <c r="F53" s="266">
        <f t="shared" ref="F53:N53" si="25">SUM(F50:F52)</f>
        <v>1902</v>
      </c>
      <c r="G53" s="266">
        <f t="shared" si="25"/>
        <v>1902</v>
      </c>
      <c r="H53" s="266">
        <f t="shared" si="25"/>
        <v>1963</v>
      </c>
      <c r="I53" s="266">
        <f t="shared" si="25"/>
        <v>1910</v>
      </c>
      <c r="J53" s="266">
        <f t="shared" si="25"/>
        <v>1710</v>
      </c>
      <c r="K53" s="266">
        <f t="shared" si="25"/>
        <v>1660</v>
      </c>
      <c r="L53" s="266">
        <f t="shared" si="25"/>
        <v>1660</v>
      </c>
      <c r="M53" s="266">
        <f t="shared" si="25"/>
        <v>1657</v>
      </c>
      <c r="N53" s="266">
        <f t="shared" si="25"/>
        <v>1607</v>
      </c>
      <c r="O53" s="267">
        <f t="shared" si="20"/>
        <v>9319</v>
      </c>
      <c r="P53" s="267">
        <f t="shared" si="21"/>
        <v>8294</v>
      </c>
      <c r="Q53" s="267">
        <f t="shared" si="22"/>
        <v>17613</v>
      </c>
    </row>
    <row r="54" spans="2:17" ht="15" hidden="1" x14ac:dyDescent="0.25">
      <c r="B54" s="209"/>
      <c r="C54" s="209"/>
      <c r="D54" s="209" t="s">
        <v>114</v>
      </c>
      <c r="E54" s="209">
        <f>E46</f>
        <v>-58</v>
      </c>
      <c r="F54" s="209">
        <f>F46</f>
        <v>-64</v>
      </c>
      <c r="G54" s="209">
        <f>G46</f>
        <v>-70</v>
      </c>
      <c r="H54" s="209">
        <f t="shared" ref="H54:I54" si="26">H46</f>
        <v>-77</v>
      </c>
      <c r="I54" s="209">
        <f t="shared" si="26"/>
        <v>-85</v>
      </c>
      <c r="J54" s="209">
        <v>-45</v>
      </c>
      <c r="K54" s="209">
        <v>-45</v>
      </c>
      <c r="L54" s="209">
        <v>-45</v>
      </c>
      <c r="M54" s="209">
        <v>-45</v>
      </c>
      <c r="N54" s="209">
        <v>-45</v>
      </c>
      <c r="O54" s="225">
        <f t="shared" si="20"/>
        <v>-354</v>
      </c>
      <c r="P54" s="225">
        <f t="shared" si="21"/>
        <v>-225</v>
      </c>
      <c r="Q54" s="225">
        <f t="shared" si="22"/>
        <v>-579</v>
      </c>
    </row>
    <row r="55" spans="2:17" ht="15" hidden="1" x14ac:dyDescent="0.25">
      <c r="B55" s="209"/>
      <c r="C55" s="209"/>
      <c r="D55" s="209" t="s">
        <v>113</v>
      </c>
      <c r="E55" s="209">
        <v>-60</v>
      </c>
      <c r="F55" s="209">
        <f t="shared" ref="F55:I55" si="27">F47</f>
        <v>-63</v>
      </c>
      <c r="G55" s="209">
        <f t="shared" si="27"/>
        <v>-70</v>
      </c>
      <c r="H55" s="209">
        <f t="shared" si="27"/>
        <v>-77</v>
      </c>
      <c r="I55" s="209">
        <f t="shared" si="27"/>
        <v>-85</v>
      </c>
      <c r="J55" s="209">
        <v>-60</v>
      </c>
      <c r="K55" s="209">
        <v>-60</v>
      </c>
      <c r="L55" s="209">
        <v>-60</v>
      </c>
      <c r="M55" s="209">
        <v>-60</v>
      </c>
      <c r="N55" s="209">
        <v>-60</v>
      </c>
      <c r="O55" s="225">
        <f t="shared" si="20"/>
        <v>-355</v>
      </c>
      <c r="P55" s="225">
        <f t="shared" si="21"/>
        <v>-300</v>
      </c>
      <c r="Q55" s="225">
        <f t="shared" si="22"/>
        <v>-655</v>
      </c>
    </row>
    <row r="56" spans="2:17" hidden="1" x14ac:dyDescent="0.2">
      <c r="B56" s="209"/>
      <c r="C56" s="209"/>
      <c r="D56" s="209"/>
      <c r="E56" s="209">
        <f>SUM(E53:E55)</f>
        <v>1524</v>
      </c>
      <c r="F56" s="209">
        <f t="shared" ref="F56:Q56" si="28">SUM(F53:F55)</f>
        <v>1775</v>
      </c>
      <c r="G56" s="209">
        <f t="shared" si="28"/>
        <v>1762</v>
      </c>
      <c r="H56" s="209">
        <f t="shared" si="28"/>
        <v>1809</v>
      </c>
      <c r="I56" s="209">
        <f t="shared" si="28"/>
        <v>1740</v>
      </c>
      <c r="J56" s="209">
        <f t="shared" si="28"/>
        <v>1605</v>
      </c>
      <c r="K56" s="209">
        <f t="shared" si="28"/>
        <v>1555</v>
      </c>
      <c r="L56" s="209">
        <f t="shared" si="28"/>
        <v>1555</v>
      </c>
      <c r="M56" s="209">
        <f t="shared" si="28"/>
        <v>1552</v>
      </c>
      <c r="N56" s="209">
        <f t="shared" si="28"/>
        <v>1502</v>
      </c>
      <c r="O56" s="209">
        <f t="shared" si="28"/>
        <v>8610</v>
      </c>
      <c r="P56" s="209">
        <f t="shared" si="28"/>
        <v>7769</v>
      </c>
      <c r="Q56" s="209">
        <f t="shared" si="28"/>
        <v>16379</v>
      </c>
    </row>
    <row r="57" spans="2:17" hidden="1" x14ac:dyDescent="0.2">
      <c r="B57" s="209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</row>
    <row r="58" spans="2:17" hidden="1" x14ac:dyDescent="0.2">
      <c r="B58" s="209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</row>
    <row r="59" spans="2:17" ht="15" hidden="1" x14ac:dyDescent="0.25">
      <c r="B59" s="209"/>
      <c r="C59" s="209"/>
      <c r="D59" s="268" t="s">
        <v>103</v>
      </c>
      <c r="E59" s="268">
        <f>'2023-2034 KoV skattefin'!E7</f>
        <v>80</v>
      </c>
      <c r="F59" s="268">
        <f>'2023-2034 KoV skattefin'!F7</f>
        <v>70</v>
      </c>
      <c r="G59" s="268">
        <f>'2023-2034 KoV skattefin'!G7</f>
        <v>120</v>
      </c>
      <c r="H59" s="268">
        <f>'2023-2034 KoV skattefin'!H7</f>
        <v>150</v>
      </c>
      <c r="I59" s="268">
        <f>'2023-2034 KoV skattefin'!I7</f>
        <v>150</v>
      </c>
      <c r="J59" s="268">
        <f>'2023-2034 KoV skattefin'!J7</f>
        <v>150</v>
      </c>
      <c r="K59" s="268">
        <f>'2023-2034 KoV skattefin'!K7</f>
        <v>150</v>
      </c>
      <c r="L59" s="268">
        <f>'2023-2034 KoV skattefin'!L7</f>
        <v>150</v>
      </c>
      <c r="M59" s="268">
        <f>'2023-2034 KoV skattefin'!M7</f>
        <v>150</v>
      </c>
      <c r="N59" s="268">
        <f>'2023-2034 KoV skattefin'!N7</f>
        <v>150</v>
      </c>
      <c r="O59" s="267">
        <f>SUM(E59:I59)</f>
        <v>570</v>
      </c>
      <c r="P59" s="267">
        <f>SUM(J59:N59)</f>
        <v>750</v>
      </c>
      <c r="Q59" s="267">
        <f>O59+P59</f>
        <v>1320</v>
      </c>
    </row>
    <row r="60" spans="2:17" hidden="1" x14ac:dyDescent="0.2">
      <c r="B60" s="209"/>
      <c r="C60" s="209"/>
      <c r="D60" s="268" t="s">
        <v>104</v>
      </c>
      <c r="E60" s="268">
        <f>E53+E59</f>
        <v>1722</v>
      </c>
      <c r="F60" s="268">
        <f t="shared" ref="F60:Q60" si="29">F53+F59</f>
        <v>1972</v>
      </c>
      <c r="G60" s="268">
        <f t="shared" si="29"/>
        <v>2022</v>
      </c>
      <c r="H60" s="268">
        <f t="shared" si="29"/>
        <v>2113</v>
      </c>
      <c r="I60" s="268">
        <f t="shared" si="29"/>
        <v>2060</v>
      </c>
      <c r="J60" s="268">
        <f t="shared" si="29"/>
        <v>1860</v>
      </c>
      <c r="K60" s="268">
        <f t="shared" si="29"/>
        <v>1810</v>
      </c>
      <c r="L60" s="268">
        <f t="shared" si="29"/>
        <v>1810</v>
      </c>
      <c r="M60" s="268">
        <f t="shared" si="29"/>
        <v>1807</v>
      </c>
      <c r="N60" s="268">
        <f t="shared" si="29"/>
        <v>1757</v>
      </c>
      <c r="O60" s="268">
        <f t="shared" si="29"/>
        <v>9889</v>
      </c>
      <c r="P60" s="268">
        <f t="shared" si="29"/>
        <v>9044</v>
      </c>
      <c r="Q60" s="268">
        <f t="shared" si="29"/>
        <v>18933</v>
      </c>
    </row>
    <row r="61" spans="2:17" hidden="1" x14ac:dyDescent="0.2"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</row>
    <row r="62" spans="2:17" hidden="1" x14ac:dyDescent="0.2">
      <c r="B62" s="209"/>
      <c r="C62" s="209"/>
      <c r="D62" s="209"/>
      <c r="E62" s="209">
        <f>E53+E54</f>
        <v>1584</v>
      </c>
      <c r="F62" s="209">
        <f t="shared" ref="F62:N62" si="30">F53+F54</f>
        <v>1838</v>
      </c>
      <c r="G62" s="209">
        <f t="shared" si="30"/>
        <v>1832</v>
      </c>
      <c r="H62" s="209">
        <f t="shared" si="30"/>
        <v>1886</v>
      </c>
      <c r="I62" s="209">
        <f t="shared" si="30"/>
        <v>1825</v>
      </c>
      <c r="J62" s="209">
        <f t="shared" si="30"/>
        <v>1665</v>
      </c>
      <c r="K62" s="209">
        <f t="shared" si="30"/>
        <v>1615</v>
      </c>
      <c r="L62" s="209">
        <f t="shared" si="30"/>
        <v>1615</v>
      </c>
      <c r="M62" s="209">
        <f t="shared" si="30"/>
        <v>1612</v>
      </c>
      <c r="N62" s="209">
        <f t="shared" si="30"/>
        <v>1562</v>
      </c>
      <c r="O62" s="209">
        <f t="shared" ref="O62:Q62" si="31">O53+O54</f>
        <v>8965</v>
      </c>
      <c r="P62" s="209">
        <f t="shared" si="31"/>
        <v>8069</v>
      </c>
      <c r="Q62" s="209">
        <f t="shared" si="31"/>
        <v>17034</v>
      </c>
    </row>
    <row r="63" spans="2:17" hidden="1" x14ac:dyDescent="0.2">
      <c r="B63" s="209"/>
      <c r="C63" s="209"/>
      <c r="D63" s="209"/>
      <c r="E63" s="209">
        <f>E53+E55</f>
        <v>1582</v>
      </c>
      <c r="F63" s="209">
        <f t="shared" ref="F63:Q63" si="32">F53+F55</f>
        <v>1839</v>
      </c>
      <c r="G63" s="209">
        <f t="shared" si="32"/>
        <v>1832</v>
      </c>
      <c r="H63" s="209">
        <f t="shared" si="32"/>
        <v>1886</v>
      </c>
      <c r="I63" s="209">
        <f t="shared" si="32"/>
        <v>1825</v>
      </c>
      <c r="J63" s="209">
        <f t="shared" si="32"/>
        <v>1650</v>
      </c>
      <c r="K63" s="209">
        <f t="shared" si="32"/>
        <v>1600</v>
      </c>
      <c r="L63" s="209">
        <f t="shared" si="32"/>
        <v>1600</v>
      </c>
      <c r="M63" s="209">
        <f t="shared" si="32"/>
        <v>1597</v>
      </c>
      <c r="N63" s="209">
        <f t="shared" si="32"/>
        <v>1547</v>
      </c>
      <c r="O63" s="209">
        <f t="shared" si="32"/>
        <v>8964</v>
      </c>
      <c r="P63" s="209">
        <f t="shared" si="32"/>
        <v>7994</v>
      </c>
      <c r="Q63" s="209">
        <f t="shared" si="32"/>
        <v>16958</v>
      </c>
    </row>
    <row r="64" spans="2:17" ht="15" hidden="1" x14ac:dyDescent="0.25">
      <c r="B64" s="209"/>
      <c r="C64" s="209"/>
      <c r="D64" s="269"/>
      <c r="E64" s="269">
        <f>E58+E62</f>
        <v>1584</v>
      </c>
      <c r="F64" s="269">
        <f>F58+F62</f>
        <v>1838</v>
      </c>
      <c r="G64" s="269">
        <f t="shared" ref="G64:N64" si="33">G58+G62</f>
        <v>1832</v>
      </c>
      <c r="H64" s="269">
        <f t="shared" si="33"/>
        <v>1886</v>
      </c>
      <c r="I64" s="269">
        <f t="shared" si="33"/>
        <v>1825</v>
      </c>
      <c r="J64" s="269">
        <f t="shared" si="33"/>
        <v>1665</v>
      </c>
      <c r="K64" s="269">
        <f t="shared" si="33"/>
        <v>1615</v>
      </c>
      <c r="L64" s="269">
        <f t="shared" si="33"/>
        <v>1615</v>
      </c>
      <c r="M64" s="269">
        <f t="shared" si="33"/>
        <v>1612</v>
      </c>
      <c r="N64" s="269">
        <f t="shared" si="33"/>
        <v>1562</v>
      </c>
      <c r="O64" s="269">
        <f t="shared" ref="O64" si="34">E64+F64+G64+H64+I64+J64+K64+L64+M64+N64</f>
        <v>17034</v>
      </c>
      <c r="P64" s="209"/>
      <c r="Q64" s="209"/>
    </row>
    <row r="65" spans="2:17" hidden="1" x14ac:dyDescent="0.2">
      <c r="B65" s="209"/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</row>
    <row r="66" spans="2:17" hidden="1" x14ac:dyDescent="0.2">
      <c r="B66" s="209"/>
      <c r="C66" s="209"/>
      <c r="D66" s="209"/>
      <c r="E66" s="209">
        <f>E18+E41+E46</f>
        <v>134</v>
      </c>
      <c r="F66" s="209">
        <f t="shared" ref="F66:O66" si="35">F18+F41+F46</f>
        <v>188</v>
      </c>
      <c r="G66" s="209">
        <f t="shared" si="35"/>
        <v>132</v>
      </c>
      <c r="H66" s="209">
        <f t="shared" si="35"/>
        <v>86</v>
      </c>
      <c r="I66" s="209">
        <f t="shared" si="35"/>
        <v>75</v>
      </c>
      <c r="J66" s="209">
        <f>J18+J41+J54</f>
        <v>115</v>
      </c>
      <c r="K66" s="209">
        <f>K18+K41+K54</f>
        <v>115</v>
      </c>
      <c r="L66" s="209">
        <f>L18+L41+L54</f>
        <v>115</v>
      </c>
      <c r="M66" s="209">
        <f>M18+M41+M54</f>
        <v>112</v>
      </c>
      <c r="N66" s="209">
        <f>N18+N41+N54</f>
        <v>112</v>
      </c>
      <c r="O66" s="209">
        <f t="shared" si="35"/>
        <v>615</v>
      </c>
      <c r="P66" s="209"/>
      <c r="Q66" s="209"/>
    </row>
    <row r="67" spans="2:17" hidden="1" x14ac:dyDescent="0.2">
      <c r="B67" s="209"/>
      <c r="C67" s="209"/>
      <c r="D67" s="209"/>
      <c r="E67" s="209">
        <f>E18+E41+E47</f>
        <v>134</v>
      </c>
      <c r="F67" s="209">
        <f t="shared" ref="F67:O67" si="36">F18+F41+F47</f>
        <v>189</v>
      </c>
      <c r="G67" s="209">
        <f t="shared" si="36"/>
        <v>132</v>
      </c>
      <c r="H67" s="209">
        <f t="shared" si="36"/>
        <v>86</v>
      </c>
      <c r="I67" s="209">
        <f t="shared" si="36"/>
        <v>75</v>
      </c>
      <c r="J67" s="209">
        <f t="shared" si="36"/>
        <v>160</v>
      </c>
      <c r="K67" s="209">
        <f t="shared" si="36"/>
        <v>160</v>
      </c>
      <c r="L67" s="209">
        <f t="shared" si="36"/>
        <v>160</v>
      </c>
      <c r="M67" s="209">
        <f t="shared" si="36"/>
        <v>157</v>
      </c>
      <c r="N67" s="209">
        <f t="shared" si="36"/>
        <v>157</v>
      </c>
      <c r="O67" s="209">
        <f t="shared" si="36"/>
        <v>616</v>
      </c>
      <c r="P67" s="209"/>
      <c r="Q67" s="209"/>
    </row>
    <row r="68" spans="2:17" hidden="1" x14ac:dyDescent="0.2">
      <c r="B68" s="209"/>
      <c r="C68" s="209"/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</row>
    <row r="69" spans="2:17" hidden="1" x14ac:dyDescent="0.2">
      <c r="B69" s="209"/>
      <c r="C69" s="209" t="s">
        <v>115</v>
      </c>
      <c r="D69" s="209">
        <v>2</v>
      </c>
      <c r="E69" s="209">
        <f>E66/$D$69</f>
        <v>67</v>
      </c>
      <c r="F69" s="209">
        <f t="shared" ref="F69:O69" si="37">F66/$D$69</f>
        <v>94</v>
      </c>
      <c r="G69" s="209">
        <f t="shared" si="37"/>
        <v>66</v>
      </c>
      <c r="H69" s="209">
        <f t="shared" si="37"/>
        <v>43</v>
      </c>
      <c r="I69" s="209">
        <f t="shared" si="37"/>
        <v>37.5</v>
      </c>
      <c r="J69" s="209">
        <f t="shared" si="37"/>
        <v>57.5</v>
      </c>
      <c r="K69" s="209">
        <f t="shared" si="37"/>
        <v>57.5</v>
      </c>
      <c r="L69" s="209">
        <f t="shared" si="37"/>
        <v>57.5</v>
      </c>
      <c r="M69" s="209">
        <f t="shared" si="37"/>
        <v>56</v>
      </c>
      <c r="N69" s="209">
        <f t="shared" si="37"/>
        <v>56</v>
      </c>
      <c r="O69" s="209">
        <f t="shared" si="37"/>
        <v>307.5</v>
      </c>
      <c r="P69" s="209"/>
      <c r="Q69" s="209"/>
    </row>
    <row r="70" spans="2:17" hidden="1" x14ac:dyDescent="0.2">
      <c r="B70" s="209"/>
      <c r="C70" s="209"/>
      <c r="D70" s="209"/>
      <c r="E70" s="209">
        <f>E67/$D$69</f>
        <v>67</v>
      </c>
      <c r="F70" s="209">
        <f t="shared" ref="F70:O70" si="38">F67/$D$69</f>
        <v>94.5</v>
      </c>
      <c r="G70" s="209">
        <f t="shared" si="38"/>
        <v>66</v>
      </c>
      <c r="H70" s="209">
        <f t="shared" si="38"/>
        <v>43</v>
      </c>
      <c r="I70" s="209">
        <f t="shared" si="38"/>
        <v>37.5</v>
      </c>
      <c r="J70" s="209">
        <f t="shared" si="38"/>
        <v>80</v>
      </c>
      <c r="K70" s="209">
        <f t="shared" si="38"/>
        <v>80</v>
      </c>
      <c r="L70" s="209">
        <f t="shared" si="38"/>
        <v>80</v>
      </c>
      <c r="M70" s="209">
        <f t="shared" si="38"/>
        <v>78.5</v>
      </c>
      <c r="N70" s="209">
        <f t="shared" si="38"/>
        <v>78.5</v>
      </c>
      <c r="O70" s="209">
        <f t="shared" si="38"/>
        <v>308</v>
      </c>
      <c r="P70" s="209"/>
      <c r="Q70" s="209"/>
    </row>
    <row r="71" spans="2:17" hidden="1" x14ac:dyDescent="0.2">
      <c r="B71" s="209"/>
      <c r="C71" s="209"/>
      <c r="D71" s="209"/>
      <c r="E71" s="209"/>
      <c r="F71" s="209"/>
      <c r="G71" s="252"/>
      <c r="H71" s="252"/>
      <c r="I71" s="209"/>
      <c r="J71" s="209"/>
      <c r="K71" s="209"/>
      <c r="L71" s="209"/>
      <c r="M71" s="209"/>
      <c r="N71" s="209"/>
      <c r="O71" s="209"/>
      <c r="P71" s="209"/>
      <c r="Q71" s="209"/>
    </row>
    <row r="72" spans="2:17" hidden="1" x14ac:dyDescent="0.2">
      <c r="B72" s="209"/>
      <c r="C72" s="209" t="s">
        <v>122</v>
      </c>
      <c r="D72" s="209"/>
      <c r="E72" s="209">
        <f>E14+E15+E41</f>
        <v>1590</v>
      </c>
      <c r="F72" s="209">
        <f t="shared" ref="F72:O72" si="39">F14+F15+F41</f>
        <v>1800</v>
      </c>
      <c r="G72" s="209">
        <f t="shared" si="39"/>
        <v>1850</v>
      </c>
      <c r="H72" s="209">
        <f t="shared" si="39"/>
        <v>1950</v>
      </c>
      <c r="I72" s="209">
        <f t="shared" si="39"/>
        <v>1900</v>
      </c>
      <c r="J72" s="209">
        <f t="shared" si="39"/>
        <v>1700</v>
      </c>
      <c r="K72" s="209">
        <f t="shared" si="39"/>
        <v>1650</v>
      </c>
      <c r="L72" s="209">
        <f t="shared" si="39"/>
        <v>1650</v>
      </c>
      <c r="M72" s="209">
        <f t="shared" si="39"/>
        <v>1650</v>
      </c>
      <c r="N72" s="209">
        <f t="shared" si="39"/>
        <v>1600</v>
      </c>
      <c r="O72" s="209">
        <f t="shared" si="39"/>
        <v>9090</v>
      </c>
      <c r="P72" s="209"/>
      <c r="Q72" s="209"/>
    </row>
    <row r="73" spans="2:17" hidden="1" x14ac:dyDescent="0.2">
      <c r="B73" s="209"/>
      <c r="C73" s="209"/>
      <c r="D73" s="209"/>
      <c r="E73" s="209"/>
      <c r="F73" s="209"/>
      <c r="G73" s="252"/>
      <c r="H73" s="252"/>
      <c r="I73" s="209"/>
      <c r="J73" s="209"/>
      <c r="K73" s="209"/>
      <c r="L73" s="209"/>
      <c r="M73" s="209"/>
      <c r="N73" s="209"/>
      <c r="O73" s="209"/>
      <c r="P73" s="209"/>
      <c r="Q73" s="209"/>
    </row>
    <row r="74" spans="2:17" hidden="1" x14ac:dyDescent="0.2">
      <c r="B74" s="209"/>
      <c r="C74" s="209"/>
      <c r="D74" s="209"/>
      <c r="E74" s="209"/>
      <c r="F74" s="209"/>
      <c r="G74" s="252"/>
      <c r="H74" s="252"/>
      <c r="I74" s="209"/>
      <c r="J74" s="209"/>
      <c r="K74" s="209"/>
      <c r="L74" s="209"/>
      <c r="M74" s="209"/>
      <c r="N74" s="209"/>
      <c r="O74" s="209"/>
      <c r="P74" s="209"/>
      <c r="Q74" s="209"/>
    </row>
    <row r="75" spans="2:17" hidden="1" x14ac:dyDescent="0.2">
      <c r="B75" s="209"/>
      <c r="C75" s="209"/>
      <c r="D75" s="209"/>
      <c r="E75" s="209"/>
      <c r="F75" s="209"/>
      <c r="G75" s="209"/>
      <c r="H75" s="209"/>
      <c r="I75" s="209"/>
      <c r="J75" s="209"/>
      <c r="K75" s="209"/>
      <c r="L75" s="209"/>
      <c r="M75" s="209"/>
      <c r="N75" s="209"/>
      <c r="O75" s="209"/>
      <c r="P75" s="209"/>
      <c r="Q75" s="209"/>
    </row>
    <row r="76" spans="2:17" hidden="1" x14ac:dyDescent="0.2">
      <c r="B76" s="209"/>
      <c r="C76" s="209"/>
      <c r="D76" s="209"/>
      <c r="E76" s="209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</row>
    <row r="77" spans="2:17" x14ac:dyDescent="0.2">
      <c r="B77" s="209"/>
      <c r="C77" s="209"/>
      <c r="D77" s="209"/>
      <c r="E77" s="209"/>
      <c r="F77" s="209"/>
      <c r="G77" s="209"/>
      <c r="H77" s="270"/>
      <c r="I77" s="270"/>
      <c r="J77" s="209"/>
      <c r="K77" s="209"/>
      <c r="L77" s="209"/>
      <c r="M77" s="209"/>
      <c r="N77" s="209"/>
      <c r="O77" s="209"/>
      <c r="P77" s="209"/>
      <c r="Q77" s="209"/>
    </row>
    <row r="78" spans="2:17" hidden="1" x14ac:dyDescent="0.2"/>
    <row r="79" spans="2:17" hidden="1" x14ac:dyDescent="0.2"/>
    <row r="80" spans="2:17" hidden="1" x14ac:dyDescent="0.2"/>
    <row r="81" spans="3:11" hidden="1" x14ac:dyDescent="0.2"/>
    <row r="82" spans="3:11" hidden="1" x14ac:dyDescent="0.2">
      <c r="C82" s="208">
        <v>23</v>
      </c>
      <c r="D82" s="208">
        <v>24</v>
      </c>
      <c r="E82" s="208">
        <v>24</v>
      </c>
      <c r="F82" s="208">
        <v>25</v>
      </c>
      <c r="G82" s="208">
        <v>26</v>
      </c>
      <c r="H82" s="208">
        <v>27</v>
      </c>
      <c r="I82" s="208">
        <v>28</v>
      </c>
      <c r="J82" s="208">
        <v>29</v>
      </c>
    </row>
    <row r="83" spans="3:11" hidden="1" x14ac:dyDescent="0.2">
      <c r="C83" s="2">
        <v>683</v>
      </c>
      <c r="D83" s="2">
        <v>924</v>
      </c>
      <c r="E83" s="2">
        <v>924</v>
      </c>
      <c r="F83" s="2">
        <v>1000</v>
      </c>
      <c r="G83" s="2">
        <v>1050</v>
      </c>
      <c r="H83" s="2">
        <v>1000</v>
      </c>
      <c r="I83" s="2">
        <v>1100</v>
      </c>
      <c r="J83" s="2">
        <v>1000</v>
      </c>
    </row>
    <row r="84" spans="3:11" hidden="1" x14ac:dyDescent="0.2">
      <c r="C84" s="2">
        <v>245</v>
      </c>
      <c r="D84" s="2">
        <v>315</v>
      </c>
      <c r="E84" s="2">
        <v>315</v>
      </c>
      <c r="F84" s="2">
        <v>450</v>
      </c>
      <c r="G84" s="2">
        <v>600</v>
      </c>
      <c r="H84" s="2">
        <v>700</v>
      </c>
      <c r="I84" s="2">
        <v>700</v>
      </c>
      <c r="J84" s="2">
        <v>750</v>
      </c>
    </row>
    <row r="85" spans="3:11" hidden="1" x14ac:dyDescent="0.2">
      <c r="C85" s="181">
        <f>SUM(C83:C84)</f>
        <v>928</v>
      </c>
      <c r="D85" s="181">
        <f t="shared" ref="D85:J85" si="40">SUM(D83:D84)</f>
        <v>1239</v>
      </c>
      <c r="E85" s="181">
        <f t="shared" si="40"/>
        <v>1239</v>
      </c>
      <c r="F85" s="181">
        <f t="shared" si="40"/>
        <v>1450</v>
      </c>
      <c r="G85" s="181">
        <f t="shared" si="40"/>
        <v>1650</v>
      </c>
      <c r="H85" s="181">
        <f t="shared" si="40"/>
        <v>1700</v>
      </c>
      <c r="I85" s="181">
        <f t="shared" si="40"/>
        <v>1800</v>
      </c>
      <c r="J85" s="181">
        <f t="shared" si="40"/>
        <v>1750</v>
      </c>
    </row>
    <row r="86" spans="3:11" hidden="1" x14ac:dyDescent="0.2"/>
    <row r="87" spans="3:11" hidden="1" x14ac:dyDescent="0.2">
      <c r="C87" s="2">
        <v>5</v>
      </c>
      <c r="D87" s="2">
        <v>44</v>
      </c>
      <c r="E87" s="2">
        <v>44</v>
      </c>
      <c r="F87" s="2">
        <v>50</v>
      </c>
      <c r="G87" s="2">
        <v>100</v>
      </c>
      <c r="H87" s="2">
        <v>50</v>
      </c>
      <c r="I87" s="2">
        <v>12</v>
      </c>
      <c r="J87" s="2">
        <v>9</v>
      </c>
    </row>
    <row r="88" spans="3:11" hidden="1" x14ac:dyDescent="0.2">
      <c r="C88" s="2">
        <v>0</v>
      </c>
      <c r="D88" s="2">
        <v>2</v>
      </c>
      <c r="E88" s="2">
        <v>2</v>
      </c>
      <c r="F88" s="2">
        <v>2</v>
      </c>
      <c r="G88" s="2">
        <v>2</v>
      </c>
      <c r="H88" s="2">
        <v>2</v>
      </c>
      <c r="I88" s="2">
        <v>1</v>
      </c>
      <c r="J88" s="2">
        <v>1</v>
      </c>
    </row>
    <row r="89" spans="3:11" hidden="1" x14ac:dyDescent="0.2">
      <c r="C89" s="181">
        <f>SUM(C87:C88)</f>
        <v>5</v>
      </c>
      <c r="D89" s="181">
        <f t="shared" ref="D89:J89" si="41">SUM(D87:D88)</f>
        <v>46</v>
      </c>
      <c r="E89" s="181">
        <f t="shared" si="41"/>
        <v>46</v>
      </c>
      <c r="F89" s="181">
        <f t="shared" si="41"/>
        <v>52</v>
      </c>
      <c r="G89" s="181">
        <f t="shared" si="41"/>
        <v>102</v>
      </c>
      <c r="H89" s="181">
        <f t="shared" si="41"/>
        <v>52</v>
      </c>
      <c r="I89" s="181">
        <f t="shared" si="41"/>
        <v>13</v>
      </c>
      <c r="J89" s="181">
        <f t="shared" si="41"/>
        <v>10</v>
      </c>
    </row>
    <row r="90" spans="3:11" hidden="1" x14ac:dyDescent="0.2">
      <c r="C90" s="181">
        <f>C85+C89</f>
        <v>933</v>
      </c>
      <c r="D90" s="181">
        <f t="shared" ref="D90:J90" si="42">D85+D89</f>
        <v>1285</v>
      </c>
      <c r="E90" s="181">
        <f t="shared" si="42"/>
        <v>1285</v>
      </c>
      <c r="F90" s="181">
        <f t="shared" si="42"/>
        <v>1502</v>
      </c>
      <c r="G90" s="181">
        <f t="shared" si="42"/>
        <v>1752</v>
      </c>
      <c r="H90" s="181">
        <f t="shared" si="42"/>
        <v>1752</v>
      </c>
      <c r="I90" s="181">
        <f t="shared" si="42"/>
        <v>1813</v>
      </c>
      <c r="J90" s="181">
        <f t="shared" si="42"/>
        <v>1760</v>
      </c>
    </row>
    <row r="91" spans="3:11" hidden="1" x14ac:dyDescent="0.2"/>
    <row r="92" spans="3:11" hidden="1" x14ac:dyDescent="0.2">
      <c r="C92" s="2">
        <v>11</v>
      </c>
      <c r="D92" s="2">
        <v>20</v>
      </c>
      <c r="E92" s="2">
        <v>20</v>
      </c>
      <c r="F92" s="2">
        <v>50</v>
      </c>
      <c r="G92" s="2">
        <v>50</v>
      </c>
      <c r="H92" s="2">
        <v>100</v>
      </c>
      <c r="I92" s="2">
        <v>150</v>
      </c>
      <c r="J92" s="2">
        <v>150</v>
      </c>
    </row>
    <row r="93" spans="3:11" hidden="1" x14ac:dyDescent="0.2">
      <c r="C93" s="2">
        <v>0</v>
      </c>
      <c r="D93" s="2">
        <v>0</v>
      </c>
      <c r="E93" s="2">
        <v>0</v>
      </c>
    </row>
    <row r="94" spans="3:11" hidden="1" x14ac:dyDescent="0.2">
      <c r="C94" s="2">
        <v>235</v>
      </c>
      <c r="D94" s="2">
        <v>146</v>
      </c>
      <c r="E94" s="2">
        <v>251</v>
      </c>
      <c r="F94" s="2">
        <v>115</v>
      </c>
    </row>
    <row r="95" spans="3:11" hidden="1" x14ac:dyDescent="0.2">
      <c r="C95" s="2">
        <v>159</v>
      </c>
      <c r="D95" s="2">
        <v>120</v>
      </c>
      <c r="E95" s="2">
        <v>120</v>
      </c>
      <c r="F95" s="2">
        <v>140</v>
      </c>
      <c r="G95" s="2">
        <v>150</v>
      </c>
      <c r="H95" s="2">
        <v>150</v>
      </c>
      <c r="I95" s="2">
        <v>150</v>
      </c>
      <c r="J95" s="2">
        <v>150</v>
      </c>
      <c r="K95" s="2">
        <v>0</v>
      </c>
    </row>
    <row r="96" spans="3:11" hidden="1" x14ac:dyDescent="0.2">
      <c r="F96" s="2">
        <v>20</v>
      </c>
      <c r="G96" s="2">
        <v>20</v>
      </c>
      <c r="H96" s="2">
        <v>20</v>
      </c>
    </row>
    <row r="97" spans="3:10" hidden="1" x14ac:dyDescent="0.2"/>
    <row r="98" spans="3:10" hidden="1" x14ac:dyDescent="0.2">
      <c r="C98" s="181">
        <f>SUM(C90:C97)</f>
        <v>1338</v>
      </c>
      <c r="D98" s="181">
        <f t="shared" ref="D98:J98" si="43">SUM(D90:D97)</f>
        <v>1571</v>
      </c>
      <c r="E98" s="181">
        <f t="shared" si="43"/>
        <v>1676</v>
      </c>
      <c r="F98" s="181">
        <f t="shared" si="43"/>
        <v>1827</v>
      </c>
      <c r="G98" s="181">
        <f t="shared" si="43"/>
        <v>1972</v>
      </c>
      <c r="H98" s="181">
        <f t="shared" si="43"/>
        <v>2022</v>
      </c>
      <c r="I98" s="181">
        <f t="shared" si="43"/>
        <v>2113</v>
      </c>
      <c r="J98" s="181">
        <f t="shared" si="43"/>
        <v>2060</v>
      </c>
    </row>
    <row r="99" spans="3:10" hidden="1" x14ac:dyDescent="0.2">
      <c r="C99" s="209" t="s">
        <v>130</v>
      </c>
      <c r="D99" s="209" t="s">
        <v>130</v>
      </c>
      <c r="E99" s="209" t="s">
        <v>130</v>
      </c>
      <c r="F99" s="209" t="s">
        <v>130</v>
      </c>
      <c r="G99" s="209" t="s">
        <v>130</v>
      </c>
      <c r="H99" s="209" t="s">
        <v>130</v>
      </c>
      <c r="I99" s="209" t="s">
        <v>130</v>
      </c>
      <c r="J99" s="209" t="s">
        <v>130</v>
      </c>
    </row>
    <row r="100" spans="3:10" hidden="1" x14ac:dyDescent="0.2"/>
  </sheetData>
  <pageMargins left="0.23622047244094491" right="0.23622047244094491" top="0.31" bottom="0.32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05825-3383-42AC-943D-CC0BBF0954C8}">
  <dimension ref="A1:R41"/>
  <sheetViews>
    <sheetView tabSelected="1" topLeftCell="A4" zoomScale="110" zoomScaleNormal="110" workbookViewId="0">
      <selection activeCell="F20" sqref="F20"/>
    </sheetView>
  </sheetViews>
  <sheetFormatPr defaultRowHeight="15" x14ac:dyDescent="0.25"/>
  <cols>
    <col min="1" max="1" width="34.28515625" customWidth="1"/>
  </cols>
  <sheetData>
    <row r="1" spans="1:18" ht="47.25" x14ac:dyDescent="0.25">
      <c r="A1" s="45" t="s">
        <v>36</v>
      </c>
      <c r="B1" s="4" t="s">
        <v>131</v>
      </c>
    </row>
    <row r="2" spans="1:18" x14ac:dyDescent="0.25">
      <c r="I2" s="5"/>
      <c r="J2" s="5"/>
      <c r="K2" s="5"/>
      <c r="L2" s="5"/>
      <c r="M2" s="5"/>
      <c r="N2" s="5"/>
      <c r="O2" s="5"/>
      <c r="P2" s="5"/>
      <c r="R2" s="5"/>
    </row>
    <row r="3" spans="1:18" x14ac:dyDescent="0.25">
      <c r="A3" s="22" t="s">
        <v>4</v>
      </c>
    </row>
    <row r="4" spans="1:18" ht="15.75" thickBot="1" x14ac:dyDescent="0.3"/>
    <row r="5" spans="1:18" s="148" customFormat="1" ht="24" customHeight="1" thickBot="1" x14ac:dyDescent="0.3">
      <c r="A5" s="157" t="s">
        <v>37</v>
      </c>
      <c r="B5" s="158"/>
      <c r="C5" s="158"/>
      <c r="D5" s="158"/>
      <c r="E5" s="284">
        <v>2025</v>
      </c>
      <c r="F5" s="285">
        <v>2026</v>
      </c>
      <c r="G5" s="285">
        <v>2027</v>
      </c>
      <c r="H5" s="285">
        <v>2028</v>
      </c>
      <c r="I5" s="286">
        <v>2029</v>
      </c>
      <c r="J5" s="284">
        <v>2030</v>
      </c>
      <c r="K5" s="285">
        <v>2031</v>
      </c>
      <c r="L5" s="285">
        <v>2032</v>
      </c>
      <c r="M5" s="285">
        <v>2033</v>
      </c>
      <c r="N5" s="287">
        <v>2034</v>
      </c>
      <c r="O5" s="288"/>
      <c r="P5" s="288"/>
    </row>
    <row r="6" spans="1:18" s="148" customFormat="1" ht="23.25" customHeight="1" x14ac:dyDescent="0.2">
      <c r="A6" s="159" t="s">
        <v>38</v>
      </c>
      <c r="B6" s="160"/>
      <c r="C6" s="160"/>
      <c r="D6" s="160"/>
      <c r="E6" s="289">
        <v>0</v>
      </c>
      <c r="F6" s="290">
        <v>0</v>
      </c>
      <c r="G6" s="290">
        <v>0</v>
      </c>
      <c r="H6" s="290">
        <v>0</v>
      </c>
      <c r="I6" s="291">
        <v>0</v>
      </c>
      <c r="J6" s="290">
        <v>0</v>
      </c>
      <c r="K6" s="290">
        <v>0</v>
      </c>
      <c r="L6" s="290">
        <v>0</v>
      </c>
      <c r="M6" s="290">
        <v>0</v>
      </c>
      <c r="N6" s="292">
        <v>0</v>
      </c>
      <c r="O6" s="288"/>
      <c r="P6" s="288"/>
    </row>
    <row r="7" spans="1:18" s="148" customFormat="1" x14ac:dyDescent="0.25">
      <c r="A7" s="161" t="s">
        <v>3</v>
      </c>
      <c r="B7" s="162"/>
      <c r="C7" s="162"/>
      <c r="D7" s="162"/>
      <c r="E7" s="222">
        <f>E15+E20+E25+E26</f>
        <v>80</v>
      </c>
      <c r="F7" s="223">
        <f t="shared" ref="F7:N7" si="0">F15+F20+F25+F26</f>
        <v>70</v>
      </c>
      <c r="G7" s="223">
        <f t="shared" si="0"/>
        <v>120</v>
      </c>
      <c r="H7" s="223">
        <f t="shared" si="0"/>
        <v>150</v>
      </c>
      <c r="I7" s="224">
        <f t="shared" si="0"/>
        <v>150</v>
      </c>
      <c r="J7" s="222">
        <f t="shared" si="0"/>
        <v>150</v>
      </c>
      <c r="K7" s="223">
        <f t="shared" si="0"/>
        <v>150</v>
      </c>
      <c r="L7" s="223">
        <f t="shared" si="0"/>
        <v>150</v>
      </c>
      <c r="M7" s="223">
        <f t="shared" si="0"/>
        <v>150</v>
      </c>
      <c r="N7" s="224">
        <f t="shared" si="0"/>
        <v>150</v>
      </c>
      <c r="O7" s="288"/>
      <c r="P7" s="288"/>
    </row>
    <row r="8" spans="1:18" s="148" customFormat="1" x14ac:dyDescent="0.25">
      <c r="A8" s="163" t="s">
        <v>2</v>
      </c>
      <c r="B8" s="147"/>
      <c r="C8" s="147"/>
      <c r="D8" s="147"/>
      <c r="E8" s="235"/>
      <c r="F8" s="236"/>
      <c r="G8" s="236"/>
      <c r="H8" s="236"/>
      <c r="I8" s="237"/>
      <c r="J8" s="236"/>
      <c r="K8" s="236"/>
      <c r="L8" s="236"/>
      <c r="M8" s="236"/>
      <c r="N8" s="293"/>
      <c r="O8" s="288"/>
      <c r="P8" s="288"/>
    </row>
    <row r="9" spans="1:18" s="148" customFormat="1" x14ac:dyDescent="0.25">
      <c r="A9" s="164" t="s">
        <v>39</v>
      </c>
      <c r="B9" s="151"/>
      <c r="C9" s="151"/>
      <c r="D9" s="151"/>
      <c r="E9" s="239"/>
      <c r="F9" s="240"/>
      <c r="G9" s="240"/>
      <c r="H9" s="240"/>
      <c r="I9" s="241"/>
      <c r="J9" s="240"/>
      <c r="K9" s="240"/>
      <c r="L9" s="240"/>
      <c r="M9" s="240"/>
      <c r="N9" s="294"/>
      <c r="O9" s="288"/>
      <c r="P9" s="288"/>
    </row>
    <row r="10" spans="1:18" s="148" customFormat="1" ht="24" customHeight="1" thickBot="1" x14ac:dyDescent="0.25">
      <c r="A10" s="165" t="s">
        <v>40</v>
      </c>
      <c r="B10" s="166"/>
      <c r="C10" s="166"/>
      <c r="D10" s="166"/>
      <c r="E10" s="295">
        <v>0</v>
      </c>
      <c r="F10" s="296">
        <v>0</v>
      </c>
      <c r="G10" s="296">
        <v>0</v>
      </c>
      <c r="H10" s="296">
        <v>0</v>
      </c>
      <c r="I10" s="297">
        <v>0</v>
      </c>
      <c r="J10" s="296">
        <v>0</v>
      </c>
      <c r="K10" s="296">
        <v>0</v>
      </c>
      <c r="L10" s="296">
        <v>0</v>
      </c>
      <c r="M10" s="296">
        <v>0</v>
      </c>
      <c r="N10" s="298">
        <v>0</v>
      </c>
      <c r="O10" s="288"/>
      <c r="P10" s="288"/>
    </row>
    <row r="11" spans="1:18" s="148" customFormat="1" hidden="1" x14ac:dyDescent="0.25">
      <c r="A11" s="167"/>
      <c r="B11" s="16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</row>
    <row r="12" spans="1:18" s="2" customFormat="1" ht="15.75" thickBot="1" x14ac:dyDescent="0.3">
      <c r="A12" s="22"/>
      <c r="B12" s="16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</row>
    <row r="13" spans="1:18" s="2" customFormat="1" ht="30.75" thickBot="1" x14ac:dyDescent="0.3">
      <c r="A13" s="61" t="s">
        <v>41</v>
      </c>
      <c r="B13" s="215" t="s">
        <v>42</v>
      </c>
      <c r="C13" s="216" t="s">
        <v>43</v>
      </c>
      <c r="D13" s="217" t="s">
        <v>44</v>
      </c>
      <c r="E13" s="218">
        <v>2025</v>
      </c>
      <c r="F13" s="219">
        <v>2026</v>
      </c>
      <c r="G13" s="219">
        <v>2027</v>
      </c>
      <c r="H13" s="219">
        <v>2028</v>
      </c>
      <c r="I13" s="220">
        <v>2029</v>
      </c>
      <c r="J13" s="218">
        <v>2030</v>
      </c>
      <c r="K13" s="219">
        <v>2031</v>
      </c>
      <c r="L13" s="219">
        <v>2032</v>
      </c>
      <c r="M13" s="219">
        <v>2033</v>
      </c>
      <c r="N13" s="220">
        <v>2034</v>
      </c>
      <c r="O13" s="221" t="s">
        <v>45</v>
      </c>
      <c r="P13" s="221" t="s">
        <v>46</v>
      </c>
    </row>
    <row r="14" spans="1:18" s="2" customFormat="1" x14ac:dyDescent="0.25">
      <c r="A14" s="62" t="s">
        <v>56</v>
      </c>
      <c r="B14" s="53"/>
      <c r="C14" s="49"/>
      <c r="D14" s="54"/>
      <c r="E14" s="222"/>
      <c r="F14" s="223"/>
      <c r="G14" s="223"/>
      <c r="H14" s="223"/>
      <c r="I14" s="224"/>
      <c r="J14" s="222"/>
      <c r="K14" s="223"/>
      <c r="L14" s="223"/>
      <c r="M14" s="223"/>
      <c r="N14" s="224"/>
      <c r="O14" s="225"/>
      <c r="P14" s="225"/>
      <c r="Q14" s="49"/>
    </row>
    <row r="15" spans="1:18" s="2" customFormat="1" x14ac:dyDescent="0.25">
      <c r="A15" s="63" t="s">
        <v>3</v>
      </c>
      <c r="B15" s="53">
        <v>11</v>
      </c>
      <c r="C15" s="49">
        <v>20</v>
      </c>
      <c r="D15" s="54">
        <v>20</v>
      </c>
      <c r="E15" s="222">
        <v>50</v>
      </c>
      <c r="F15" s="223">
        <v>50</v>
      </c>
      <c r="G15" s="223">
        <v>100</v>
      </c>
      <c r="H15" s="223">
        <v>150</v>
      </c>
      <c r="I15" s="224">
        <v>150</v>
      </c>
      <c r="J15" s="222">
        <v>150</v>
      </c>
      <c r="K15" s="223">
        <v>150</v>
      </c>
      <c r="L15" s="223">
        <v>150</v>
      </c>
      <c r="M15" s="223">
        <v>150</v>
      </c>
      <c r="N15" s="224">
        <v>150</v>
      </c>
      <c r="O15" s="225">
        <f>SUM(E15:I15)</f>
        <v>500</v>
      </c>
      <c r="P15" s="225">
        <f>SUM(J15:N15)</f>
        <v>750</v>
      </c>
      <c r="Q15" s="49"/>
    </row>
    <row r="16" spans="1:18" s="2" customFormat="1" x14ac:dyDescent="0.25">
      <c r="A16" s="63" t="s">
        <v>2</v>
      </c>
      <c r="B16" s="53">
        <v>0</v>
      </c>
      <c r="C16" s="49">
        <v>0</v>
      </c>
      <c r="D16" s="54">
        <v>0</v>
      </c>
      <c r="E16" s="222"/>
      <c r="F16" s="223"/>
      <c r="G16" s="223"/>
      <c r="H16" s="223"/>
      <c r="I16" s="224"/>
      <c r="J16" s="222"/>
      <c r="K16" s="223"/>
      <c r="L16" s="223"/>
      <c r="M16" s="223"/>
      <c r="N16" s="224"/>
      <c r="O16" s="225">
        <f>SUM(E16:I16)</f>
        <v>0</v>
      </c>
      <c r="P16" s="225">
        <f t="shared" ref="P16" si="1">SUM(J16:N16)</f>
        <v>0</v>
      </c>
      <c r="Q16" s="49"/>
    </row>
    <row r="17" spans="1:17" s="2" customFormat="1" x14ac:dyDescent="0.25">
      <c r="A17" s="64" t="s">
        <v>39</v>
      </c>
      <c r="B17" s="57"/>
      <c r="C17" s="56"/>
      <c r="D17" s="58"/>
      <c r="E17" s="227"/>
      <c r="F17" s="228"/>
      <c r="G17" s="228"/>
      <c r="H17" s="228"/>
      <c r="I17" s="229"/>
      <c r="J17" s="227"/>
      <c r="K17" s="228"/>
      <c r="L17" s="228"/>
      <c r="M17" s="228"/>
      <c r="N17" s="229"/>
      <c r="O17" s="230">
        <f>SUM(E17:I17)</f>
        <v>0</v>
      </c>
      <c r="P17" s="230">
        <f>SUM(J17:N17)</f>
        <v>0</v>
      </c>
      <c r="Q17" s="49"/>
    </row>
    <row r="18" spans="1:17" s="2" customFormat="1" x14ac:dyDescent="0.25">
      <c r="A18" s="65"/>
      <c r="B18" s="66"/>
      <c r="C18" s="67"/>
      <c r="D18" s="68"/>
      <c r="E18" s="231"/>
      <c r="F18" s="232"/>
      <c r="G18" s="232"/>
      <c r="H18" s="232"/>
      <c r="I18" s="233"/>
      <c r="J18" s="231"/>
      <c r="K18" s="232"/>
      <c r="L18" s="232"/>
      <c r="M18" s="232"/>
      <c r="N18" s="233"/>
      <c r="O18" s="234"/>
      <c r="P18" s="234"/>
      <c r="Q18" s="49"/>
    </row>
    <row r="19" spans="1:17" s="2" customFormat="1" x14ac:dyDescent="0.25">
      <c r="A19" s="62" t="s">
        <v>57</v>
      </c>
      <c r="B19" s="53"/>
      <c r="C19" s="49"/>
      <c r="D19" s="54"/>
      <c r="E19" s="222"/>
      <c r="F19" s="223"/>
      <c r="G19" s="223"/>
      <c r="H19" s="223"/>
      <c r="I19" s="224"/>
      <c r="J19" s="222"/>
      <c r="K19" s="223"/>
      <c r="L19" s="223"/>
      <c r="M19" s="223"/>
      <c r="N19" s="224"/>
      <c r="O19" s="242"/>
      <c r="P19" s="242"/>
      <c r="Q19" s="49"/>
    </row>
    <row r="20" spans="1:17" s="2" customFormat="1" x14ac:dyDescent="0.25">
      <c r="A20" s="63" t="s">
        <v>3</v>
      </c>
      <c r="B20" s="53">
        <v>235</v>
      </c>
      <c r="C20" s="49">
        <v>146</v>
      </c>
      <c r="D20" s="54">
        <v>251</v>
      </c>
      <c r="E20" s="235">
        <v>10</v>
      </c>
      <c r="F20" s="223"/>
      <c r="G20" s="223"/>
      <c r="H20" s="223"/>
      <c r="I20" s="224"/>
      <c r="J20" s="222"/>
      <c r="K20" s="223"/>
      <c r="L20" s="223"/>
      <c r="M20" s="223"/>
      <c r="N20" s="224"/>
      <c r="O20" s="225">
        <f>SUM(E20:I20)</f>
        <v>10</v>
      </c>
      <c r="P20" s="225">
        <f t="shared" ref="P20:P21" si="2">SUM(J20:N20)</f>
        <v>0</v>
      </c>
      <c r="Q20" s="49"/>
    </row>
    <row r="21" spans="1:17" s="2" customFormat="1" x14ac:dyDescent="0.25">
      <c r="A21" s="63" t="s">
        <v>2</v>
      </c>
      <c r="B21" s="53">
        <v>0</v>
      </c>
      <c r="C21" s="49">
        <v>0</v>
      </c>
      <c r="D21" s="54">
        <v>0</v>
      </c>
      <c r="E21" s="222"/>
      <c r="F21" s="223"/>
      <c r="G21" s="223"/>
      <c r="H21" s="223"/>
      <c r="I21" s="224"/>
      <c r="J21" s="222"/>
      <c r="K21" s="223"/>
      <c r="L21" s="223"/>
      <c r="M21" s="223"/>
      <c r="N21" s="224"/>
      <c r="O21" s="225">
        <f t="shared" ref="O21" si="3">SUM(E21:I21)</f>
        <v>0</v>
      </c>
      <c r="P21" s="225">
        <f t="shared" si="2"/>
        <v>0</v>
      </c>
      <c r="Q21" s="49"/>
    </row>
    <row r="22" spans="1:17" s="2" customFormat="1" x14ac:dyDescent="0.25">
      <c r="A22" s="69" t="s">
        <v>39</v>
      </c>
      <c r="B22" s="57"/>
      <c r="C22" s="56"/>
      <c r="D22" s="58"/>
      <c r="E22" s="227"/>
      <c r="F22" s="228"/>
      <c r="G22" s="228"/>
      <c r="H22" s="228"/>
      <c r="I22" s="229"/>
      <c r="J22" s="227"/>
      <c r="K22" s="228"/>
      <c r="L22" s="228"/>
      <c r="M22" s="228"/>
      <c r="N22" s="229"/>
      <c r="O22" s="230">
        <f>SUM(E22:I22)</f>
        <v>0</v>
      </c>
      <c r="P22" s="230">
        <f>SUM(J22:N22)</f>
        <v>0</v>
      </c>
      <c r="Q22" s="49"/>
    </row>
    <row r="23" spans="1:17" s="2" customFormat="1" x14ac:dyDescent="0.25">
      <c r="A23" s="70"/>
      <c r="B23" s="66"/>
      <c r="C23" s="67"/>
      <c r="D23" s="68"/>
      <c r="E23" s="231"/>
      <c r="F23" s="232"/>
      <c r="G23" s="232"/>
      <c r="H23" s="232"/>
      <c r="I23" s="233"/>
      <c r="J23" s="231"/>
      <c r="K23" s="232"/>
      <c r="L23" s="232"/>
      <c r="M23" s="232"/>
      <c r="N23" s="233"/>
      <c r="O23" s="234"/>
      <c r="P23" s="234"/>
      <c r="Q23" s="49"/>
    </row>
    <row r="24" spans="1:17" s="2" customFormat="1" x14ac:dyDescent="0.25">
      <c r="A24" s="62" t="s">
        <v>47</v>
      </c>
      <c r="B24" s="53"/>
      <c r="C24" s="49"/>
      <c r="D24" s="54"/>
      <c r="E24" s="222"/>
      <c r="F24" s="223"/>
      <c r="G24" s="223"/>
      <c r="H24" s="223"/>
      <c r="I24" s="224"/>
      <c r="J24" s="222"/>
      <c r="K24" s="223"/>
      <c r="L24" s="223"/>
      <c r="M24" s="223"/>
      <c r="N24" s="224"/>
      <c r="O24" s="242"/>
      <c r="P24" s="242"/>
      <c r="Q24" s="49"/>
    </row>
    <row r="25" spans="1:17" s="2" customFormat="1" x14ac:dyDescent="0.25">
      <c r="A25" s="63" t="s">
        <v>123</v>
      </c>
      <c r="B25" s="53"/>
      <c r="C25" s="49"/>
      <c r="D25" s="54"/>
      <c r="E25" s="222">
        <v>10</v>
      </c>
      <c r="F25" s="223">
        <v>10</v>
      </c>
      <c r="G25" s="223">
        <v>10</v>
      </c>
      <c r="H25" s="223"/>
      <c r="I25" s="224"/>
      <c r="J25" s="222"/>
      <c r="K25" s="223"/>
      <c r="L25" s="223"/>
      <c r="M25" s="223"/>
      <c r="N25" s="224"/>
      <c r="O25" s="225">
        <f t="shared" ref="O25:O26" si="4">SUM(E25:I25)</f>
        <v>30</v>
      </c>
      <c r="P25" s="225">
        <f t="shared" ref="P25:P26" si="5">SUM(J25:N25)</f>
        <v>0</v>
      </c>
      <c r="Q25" s="49"/>
    </row>
    <row r="26" spans="1:17" s="2" customFormat="1" x14ac:dyDescent="0.25">
      <c r="A26" s="63" t="s">
        <v>99</v>
      </c>
      <c r="B26" s="53"/>
      <c r="C26" s="49"/>
      <c r="D26" s="54"/>
      <c r="E26" s="222">
        <v>10</v>
      </c>
      <c r="F26" s="223">
        <v>10</v>
      </c>
      <c r="G26" s="223">
        <v>10</v>
      </c>
      <c r="H26" s="223"/>
      <c r="I26" s="224"/>
      <c r="J26" s="222"/>
      <c r="K26" s="223"/>
      <c r="L26" s="223"/>
      <c r="M26" s="223"/>
      <c r="N26" s="224"/>
      <c r="O26" s="225">
        <f t="shared" si="4"/>
        <v>30</v>
      </c>
      <c r="P26" s="225">
        <f t="shared" si="5"/>
        <v>0</v>
      </c>
      <c r="Q26" s="49"/>
    </row>
    <row r="27" spans="1:17" s="2" customFormat="1" x14ac:dyDescent="0.25">
      <c r="A27" s="69" t="s">
        <v>39</v>
      </c>
      <c r="B27" s="57"/>
      <c r="C27" s="56"/>
      <c r="D27" s="58"/>
      <c r="E27" s="227"/>
      <c r="F27" s="228"/>
      <c r="G27" s="228"/>
      <c r="H27" s="228"/>
      <c r="I27" s="229"/>
      <c r="J27" s="227"/>
      <c r="K27" s="228"/>
      <c r="L27" s="228"/>
      <c r="M27" s="228"/>
      <c r="N27" s="229"/>
      <c r="O27" s="230">
        <f>SUM(E27:I27)</f>
        <v>0</v>
      </c>
      <c r="P27" s="230">
        <f>SUM(J27:N27)</f>
        <v>0</v>
      </c>
      <c r="Q27" s="49"/>
    </row>
    <row r="28" spans="1:17" s="2" customFormat="1" hidden="1" x14ac:dyDescent="0.25">
      <c r="A28" s="63"/>
      <c r="B28" s="53"/>
      <c r="C28" s="49"/>
      <c r="D28" s="54"/>
      <c r="E28" s="222"/>
      <c r="F28" s="223"/>
      <c r="G28" s="223"/>
      <c r="H28" s="223"/>
      <c r="I28" s="224"/>
      <c r="J28" s="222"/>
      <c r="K28" s="223"/>
      <c r="L28" s="223"/>
      <c r="M28" s="223"/>
      <c r="N28" s="224"/>
      <c r="O28" s="242"/>
      <c r="P28" s="242"/>
      <c r="Q28" s="49"/>
    </row>
    <row r="29" spans="1:17" s="2" customFormat="1" x14ac:dyDescent="0.25">
      <c r="A29" s="149" t="s">
        <v>48</v>
      </c>
      <c r="B29" s="53"/>
      <c r="C29" s="49"/>
      <c r="D29" s="54"/>
      <c r="E29" s="222"/>
      <c r="F29" s="223"/>
      <c r="G29" s="223"/>
      <c r="H29" s="223"/>
      <c r="I29" s="224"/>
      <c r="J29" s="222"/>
      <c r="K29" s="223"/>
      <c r="L29" s="223"/>
      <c r="M29" s="223"/>
      <c r="N29" s="224"/>
      <c r="O29" s="225">
        <f t="shared" ref="O29:O32" si="6">SUM(E29:I29)</f>
        <v>0</v>
      </c>
      <c r="P29" s="225">
        <f t="shared" ref="P29:P32" si="7">SUM(J29:N29)</f>
        <v>0</v>
      </c>
      <c r="Q29" s="49"/>
    </row>
    <row r="30" spans="1:17" s="2" customFormat="1" x14ac:dyDescent="0.25">
      <c r="A30" s="149" t="s">
        <v>49</v>
      </c>
      <c r="B30" s="53"/>
      <c r="C30" s="49"/>
      <c r="D30" s="54"/>
      <c r="E30" s="222"/>
      <c r="F30" s="223"/>
      <c r="G30" s="223"/>
      <c r="H30" s="223"/>
      <c r="I30" s="224"/>
      <c r="J30" s="222"/>
      <c r="K30" s="223"/>
      <c r="L30" s="223"/>
      <c r="M30" s="223"/>
      <c r="N30" s="224"/>
      <c r="O30" s="225">
        <f t="shared" si="6"/>
        <v>0</v>
      </c>
      <c r="P30" s="225">
        <f t="shared" si="7"/>
        <v>0</v>
      </c>
      <c r="Q30" s="49"/>
    </row>
    <row r="31" spans="1:17" s="2" customFormat="1" x14ac:dyDescent="0.25">
      <c r="A31" s="149" t="s">
        <v>50</v>
      </c>
      <c r="B31" s="53"/>
      <c r="C31" s="49"/>
      <c r="D31" s="54"/>
      <c r="E31" s="222"/>
      <c r="F31" s="223"/>
      <c r="G31" s="223"/>
      <c r="H31" s="223"/>
      <c r="I31" s="224"/>
      <c r="J31" s="222"/>
      <c r="K31" s="223"/>
      <c r="L31" s="223"/>
      <c r="M31" s="223"/>
      <c r="N31" s="224"/>
      <c r="O31" s="225">
        <f t="shared" si="6"/>
        <v>0</v>
      </c>
      <c r="P31" s="225">
        <f t="shared" si="7"/>
        <v>0</v>
      </c>
      <c r="Q31" s="49"/>
    </row>
    <row r="32" spans="1:17" s="2" customFormat="1" x14ac:dyDescent="0.25">
      <c r="A32" s="156" t="s">
        <v>51</v>
      </c>
      <c r="B32" s="53"/>
      <c r="C32" s="49"/>
      <c r="D32" s="54"/>
      <c r="E32" s="222"/>
      <c r="F32" s="223"/>
      <c r="G32" s="223"/>
      <c r="H32" s="223"/>
      <c r="I32" s="224"/>
      <c r="J32" s="222"/>
      <c r="K32" s="223"/>
      <c r="L32" s="223"/>
      <c r="M32" s="223"/>
      <c r="N32" s="224"/>
      <c r="O32" s="242">
        <f t="shared" si="6"/>
        <v>0</v>
      </c>
      <c r="P32" s="242">
        <f t="shared" si="7"/>
        <v>0</v>
      </c>
      <c r="Q32" s="49"/>
    </row>
    <row r="33" spans="1:17" s="2" customFormat="1" hidden="1" x14ac:dyDescent="0.25">
      <c r="A33" s="63"/>
      <c r="B33" s="53"/>
      <c r="C33" s="49"/>
      <c r="D33" s="54"/>
      <c r="E33" s="222"/>
      <c r="F33" s="223"/>
      <c r="G33" s="223"/>
      <c r="H33" s="223"/>
      <c r="I33" s="224"/>
      <c r="J33" s="222"/>
      <c r="K33" s="223"/>
      <c r="L33" s="223"/>
      <c r="M33" s="223"/>
      <c r="N33" s="224"/>
      <c r="O33" s="242"/>
      <c r="P33" s="242"/>
      <c r="Q33" s="49"/>
    </row>
    <row r="34" spans="1:17" s="2" customFormat="1" x14ac:dyDescent="0.25">
      <c r="A34" s="72" t="s">
        <v>52</v>
      </c>
      <c r="B34" s="72">
        <f>B36+B35</f>
        <v>246</v>
      </c>
      <c r="C34" s="73">
        <f t="shared" ref="C34:N34" si="8">C36+C35</f>
        <v>166</v>
      </c>
      <c r="D34" s="74">
        <f t="shared" si="8"/>
        <v>271</v>
      </c>
      <c r="E34" s="243">
        <f t="shared" si="8"/>
        <v>80</v>
      </c>
      <c r="F34" s="249">
        <f t="shared" si="8"/>
        <v>70</v>
      </c>
      <c r="G34" s="249">
        <f t="shared" si="8"/>
        <v>120</v>
      </c>
      <c r="H34" s="249">
        <f t="shared" si="8"/>
        <v>150</v>
      </c>
      <c r="I34" s="250">
        <f t="shared" si="8"/>
        <v>150</v>
      </c>
      <c r="J34" s="249">
        <f t="shared" si="8"/>
        <v>150</v>
      </c>
      <c r="K34" s="249">
        <f t="shared" si="8"/>
        <v>150</v>
      </c>
      <c r="L34" s="249">
        <f t="shared" si="8"/>
        <v>150</v>
      </c>
      <c r="M34" s="249">
        <f t="shared" si="8"/>
        <v>150</v>
      </c>
      <c r="N34" s="250">
        <f t="shared" si="8"/>
        <v>150</v>
      </c>
      <c r="O34" s="251">
        <f>SUM(E34:I34)</f>
        <v>570</v>
      </c>
      <c r="P34" s="251">
        <f>SUM(J34:N34)</f>
        <v>750</v>
      </c>
      <c r="Q34" s="48"/>
    </row>
    <row r="35" spans="1:17" s="2" customFormat="1" x14ac:dyDescent="0.25">
      <c r="A35" s="63" t="s">
        <v>3</v>
      </c>
      <c r="B35" s="75">
        <f>B15+B20+B25+B30</f>
        <v>246</v>
      </c>
      <c r="C35" s="76">
        <f t="shared" ref="C35:N35" si="9">C15+C20+C25+C30</f>
        <v>166</v>
      </c>
      <c r="D35" s="77">
        <f t="shared" si="9"/>
        <v>271</v>
      </c>
      <c r="E35" s="226">
        <f t="shared" si="9"/>
        <v>70</v>
      </c>
      <c r="F35" s="226">
        <f t="shared" si="9"/>
        <v>60</v>
      </c>
      <c r="G35" s="226">
        <f t="shared" si="9"/>
        <v>110</v>
      </c>
      <c r="H35" s="226">
        <f t="shared" si="9"/>
        <v>150</v>
      </c>
      <c r="I35" s="245">
        <f t="shared" si="9"/>
        <v>150</v>
      </c>
      <c r="J35" s="226">
        <f t="shared" si="9"/>
        <v>150</v>
      </c>
      <c r="K35" s="226">
        <f t="shared" si="9"/>
        <v>150</v>
      </c>
      <c r="L35" s="226">
        <f t="shared" si="9"/>
        <v>150</v>
      </c>
      <c r="M35" s="226">
        <f t="shared" si="9"/>
        <v>150</v>
      </c>
      <c r="N35" s="245">
        <f t="shared" si="9"/>
        <v>150</v>
      </c>
      <c r="O35" s="225">
        <f>SUM(E35:I35)</f>
        <v>540</v>
      </c>
      <c r="P35" s="225">
        <f>SUM(J35:N35)</f>
        <v>750</v>
      </c>
      <c r="Q35" s="78"/>
    </row>
    <row r="36" spans="1:17" s="2" customFormat="1" x14ac:dyDescent="0.25">
      <c r="A36" s="63" t="s">
        <v>2</v>
      </c>
      <c r="B36" s="79">
        <f>B16+B21+B26+B31</f>
        <v>0</v>
      </c>
      <c r="C36" s="82">
        <f t="shared" ref="C36:N36" si="10">C16+C21+C26+C31</f>
        <v>0</v>
      </c>
      <c r="D36" s="80">
        <f t="shared" si="10"/>
        <v>0</v>
      </c>
      <c r="E36" s="248">
        <f t="shared" si="10"/>
        <v>10</v>
      </c>
      <c r="F36" s="248">
        <f t="shared" si="10"/>
        <v>10</v>
      </c>
      <c r="G36" s="248">
        <f t="shared" si="10"/>
        <v>10</v>
      </c>
      <c r="H36" s="248">
        <f t="shared" si="10"/>
        <v>0</v>
      </c>
      <c r="I36" s="246">
        <f t="shared" si="10"/>
        <v>0</v>
      </c>
      <c r="J36" s="248">
        <f t="shared" si="10"/>
        <v>0</v>
      </c>
      <c r="K36" s="248">
        <f t="shared" si="10"/>
        <v>0</v>
      </c>
      <c r="L36" s="248">
        <f t="shared" si="10"/>
        <v>0</v>
      </c>
      <c r="M36" s="248">
        <f t="shared" si="10"/>
        <v>0</v>
      </c>
      <c r="N36" s="246">
        <f t="shared" si="10"/>
        <v>0</v>
      </c>
      <c r="O36" s="225">
        <f>SUM(E36:I36)</f>
        <v>30</v>
      </c>
      <c r="P36" s="225">
        <f>SUM(J36:N36)</f>
        <v>0</v>
      </c>
      <c r="Q36" s="78"/>
    </row>
    <row r="37" spans="1:17" s="2" customFormat="1" x14ac:dyDescent="0.25">
      <c r="A37" s="71" t="s">
        <v>39</v>
      </c>
      <c r="B37" s="57">
        <f>B17+B22+B27+B32</f>
        <v>0</v>
      </c>
      <c r="C37" s="56">
        <f t="shared" ref="C37:N37" si="11">C17+C22+C27+C32</f>
        <v>0</v>
      </c>
      <c r="D37" s="58">
        <f t="shared" si="11"/>
        <v>0</v>
      </c>
      <c r="E37" s="228">
        <f t="shared" si="11"/>
        <v>0</v>
      </c>
      <c r="F37" s="228">
        <f t="shared" si="11"/>
        <v>0</v>
      </c>
      <c r="G37" s="228">
        <f t="shared" si="11"/>
        <v>0</v>
      </c>
      <c r="H37" s="228">
        <f t="shared" si="11"/>
        <v>0</v>
      </c>
      <c r="I37" s="228">
        <f t="shared" si="11"/>
        <v>0</v>
      </c>
      <c r="J37" s="228">
        <f t="shared" si="11"/>
        <v>0</v>
      </c>
      <c r="K37" s="228">
        <f t="shared" si="11"/>
        <v>0</v>
      </c>
      <c r="L37" s="228">
        <f t="shared" si="11"/>
        <v>0</v>
      </c>
      <c r="M37" s="228">
        <f t="shared" si="11"/>
        <v>0</v>
      </c>
      <c r="N37" s="229">
        <f t="shared" si="11"/>
        <v>0</v>
      </c>
      <c r="O37" s="230">
        <f>SUM(E37:I37)</f>
        <v>0</v>
      </c>
      <c r="P37" s="230">
        <f>SUM(J37:N37)</f>
        <v>0</v>
      </c>
      <c r="Q37" s="49"/>
    </row>
    <row r="38" spans="1:17" s="2" customFormat="1" x14ac:dyDescent="0.25">
      <c r="A38" s="72" t="s">
        <v>53</v>
      </c>
      <c r="B38" s="72">
        <f>B34-B37</f>
        <v>246</v>
      </c>
      <c r="C38" s="73">
        <f t="shared" ref="C38:N38" si="12">C34-C37</f>
        <v>166</v>
      </c>
      <c r="D38" s="74">
        <f t="shared" si="12"/>
        <v>271</v>
      </c>
      <c r="E38" s="72">
        <f t="shared" si="12"/>
        <v>80</v>
      </c>
      <c r="F38" s="73">
        <f t="shared" si="12"/>
        <v>70</v>
      </c>
      <c r="G38" s="73">
        <f t="shared" si="12"/>
        <v>120</v>
      </c>
      <c r="H38" s="73">
        <f t="shared" si="12"/>
        <v>150</v>
      </c>
      <c r="I38" s="74">
        <f t="shared" si="12"/>
        <v>150</v>
      </c>
      <c r="J38" s="73">
        <f t="shared" si="12"/>
        <v>150</v>
      </c>
      <c r="K38" s="73">
        <f t="shared" si="12"/>
        <v>150</v>
      </c>
      <c r="L38" s="73">
        <f t="shared" si="12"/>
        <v>150</v>
      </c>
      <c r="M38" s="73">
        <f t="shared" si="12"/>
        <v>150</v>
      </c>
      <c r="N38" s="74">
        <f t="shared" si="12"/>
        <v>150</v>
      </c>
      <c r="O38" s="81">
        <f>SUM(E38:I38)</f>
        <v>570</v>
      </c>
      <c r="P38" s="81">
        <f>SUM(J38:N38)</f>
        <v>750</v>
      </c>
      <c r="Q38" s="48"/>
    </row>
    <row r="39" spans="1:17" s="2" customFormat="1" x14ac:dyDescent="0.25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</row>
    <row r="40" spans="1:17" s="2" customFormat="1" x14ac:dyDescent="0.25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</row>
    <row r="41" spans="1:17" s="2" customFormat="1" x14ac:dyDescent="0.25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</sheetData>
  <pageMargins left="0.27559055118110237" right="0.23622047244094491" top="0.74803149606299213" bottom="0.74803149606299213" header="0.19685039370078741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4DD97-A53C-4D5E-A06E-8D20AC9B7BC1}">
  <dimension ref="A1:Q41"/>
  <sheetViews>
    <sheetView zoomScale="91" zoomScaleNormal="115" workbookViewId="0">
      <selection activeCell="B1" sqref="B1"/>
    </sheetView>
  </sheetViews>
  <sheetFormatPr defaultRowHeight="15" x14ac:dyDescent="0.25"/>
  <cols>
    <col min="1" max="1" width="31.140625" customWidth="1"/>
    <col min="2" max="2" width="12.5703125" bestFit="1" customWidth="1"/>
    <col min="3" max="3" width="7.85546875" customWidth="1"/>
    <col min="4" max="4" width="8.28515625" customWidth="1"/>
    <col min="5" max="8" width="9.140625" customWidth="1"/>
    <col min="9" max="9" width="9.28515625" bestFit="1" customWidth="1"/>
    <col min="10" max="10" width="10.7109375" customWidth="1"/>
    <col min="11" max="11" width="11.85546875" customWidth="1"/>
    <col min="12" max="15" width="9.5703125" bestFit="1" customWidth="1"/>
    <col min="16" max="17" width="12.42578125" bestFit="1" customWidth="1"/>
  </cols>
  <sheetData>
    <row r="1" spans="1:17" ht="26.25" x14ac:dyDescent="0.25">
      <c r="A1" s="24" t="s">
        <v>6</v>
      </c>
      <c r="B1" s="4" t="s">
        <v>131</v>
      </c>
      <c r="C1" s="25">
        <v>1.0768906249999999</v>
      </c>
      <c r="D1" s="25">
        <v>1.1038128906249998</v>
      </c>
      <c r="E1" s="25">
        <v>1.1314082128906247</v>
      </c>
      <c r="F1" s="25"/>
      <c r="G1" s="25"/>
      <c r="H1" s="25"/>
    </row>
    <row r="2" spans="1:17" ht="18.75" x14ac:dyDescent="0.3">
      <c r="A2" s="26" t="s">
        <v>7</v>
      </c>
    </row>
    <row r="3" spans="1:17" x14ac:dyDescent="0.25">
      <c r="A3" s="6"/>
    </row>
    <row r="4" spans="1:17" ht="15.75" thickBot="1" x14ac:dyDescent="0.3"/>
    <row r="5" spans="1:17" ht="15.75" thickBot="1" x14ac:dyDescent="0.3">
      <c r="A5" s="88" t="s">
        <v>58</v>
      </c>
      <c r="B5" s="88"/>
      <c r="C5" s="89"/>
      <c r="D5" s="90" t="s">
        <v>59</v>
      </c>
      <c r="E5" s="90" t="s">
        <v>9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2"/>
    </row>
    <row r="6" spans="1:17" ht="15.75" thickBot="1" x14ac:dyDescent="0.3">
      <c r="A6" s="93"/>
      <c r="B6" s="93" t="s">
        <v>10</v>
      </c>
      <c r="C6" s="94" t="s">
        <v>73</v>
      </c>
      <c r="D6" s="95">
        <v>2023</v>
      </c>
      <c r="E6" s="96">
        <v>2024</v>
      </c>
      <c r="F6" s="97">
        <v>2025</v>
      </c>
      <c r="G6" s="96">
        <v>2026</v>
      </c>
      <c r="H6" s="96">
        <v>2027</v>
      </c>
      <c r="I6" s="96">
        <v>2028</v>
      </c>
      <c r="J6" s="98">
        <v>2029</v>
      </c>
      <c r="K6" s="96">
        <v>2030</v>
      </c>
      <c r="L6" s="96">
        <v>2031</v>
      </c>
      <c r="M6" s="96">
        <v>2032</v>
      </c>
      <c r="N6" s="96">
        <v>2033</v>
      </c>
      <c r="O6" s="99">
        <v>2034</v>
      </c>
      <c r="P6" s="100" t="s">
        <v>45</v>
      </c>
      <c r="Q6" s="101" t="s">
        <v>46</v>
      </c>
    </row>
    <row r="7" spans="1:17" ht="15.75" thickBot="1" x14ac:dyDescent="0.3">
      <c r="A7" s="102"/>
      <c r="B7" s="103"/>
      <c r="C7" s="93"/>
      <c r="D7" s="95"/>
      <c r="E7" s="96"/>
      <c r="F7" s="97"/>
      <c r="G7" s="96"/>
      <c r="H7" s="96"/>
      <c r="I7" s="96"/>
      <c r="J7" s="98"/>
      <c r="K7" s="96"/>
      <c r="L7" s="96"/>
      <c r="M7" s="96"/>
      <c r="N7" s="96"/>
      <c r="O7" s="99"/>
      <c r="P7" s="104"/>
      <c r="Q7" s="105"/>
    </row>
    <row r="8" spans="1:17" x14ac:dyDescent="0.25">
      <c r="B8" s="305" t="s">
        <v>87</v>
      </c>
      <c r="C8" s="108"/>
      <c r="D8" s="109"/>
      <c r="E8" s="110"/>
      <c r="F8" s="111"/>
      <c r="G8" s="110"/>
      <c r="H8" s="110"/>
      <c r="I8" s="110"/>
      <c r="J8" s="112"/>
      <c r="K8" s="110"/>
      <c r="L8" s="110"/>
      <c r="M8" s="110"/>
      <c r="N8" s="110"/>
      <c r="O8" s="113"/>
      <c r="P8" s="142">
        <f>SUM(F8:J8)</f>
        <v>0</v>
      </c>
      <c r="Q8" s="177">
        <f>SUM(K8:O8)</f>
        <v>0</v>
      </c>
    </row>
    <row r="9" spans="1:17" x14ac:dyDescent="0.25">
      <c r="A9" s="106" t="s">
        <v>88</v>
      </c>
      <c r="B9" s="306"/>
      <c r="C9" s="108">
        <v>1</v>
      </c>
      <c r="D9" s="182">
        <f>-220</f>
        <v>-220</v>
      </c>
      <c r="E9" s="183">
        <f>'[2]Råvatten &amp; produktion'!M42/1000000*-1</f>
        <v>-244.966757</v>
      </c>
      <c r="F9" s="184">
        <f>'[2]Råvatten &amp; produktion'!$N$42/1000000*-1</f>
        <v>-184.720056</v>
      </c>
      <c r="G9" s="185">
        <f>'[2]Råvatten &amp; produktion'!O42/1000000*-1</f>
        <v>-87.342305999999994</v>
      </c>
      <c r="H9" s="185"/>
      <c r="I9" s="185"/>
      <c r="J9" s="185"/>
      <c r="K9" s="184"/>
      <c r="L9" s="185"/>
      <c r="M9" s="185"/>
      <c r="N9" s="185"/>
      <c r="O9" s="185"/>
      <c r="P9" s="186">
        <f t="shared" ref="P9:P25" si="0">SUM(F9:J9)</f>
        <v>-272.06236200000001</v>
      </c>
      <c r="Q9" s="187">
        <f t="shared" ref="Q9:Q25" si="1">SUM(K9:O9)</f>
        <v>0</v>
      </c>
    </row>
    <row r="10" spans="1:17" ht="15.75" thickBot="1" x14ac:dyDescent="0.3">
      <c r="A10" s="120"/>
      <c r="B10" s="306"/>
      <c r="C10" s="121"/>
      <c r="D10" s="122"/>
      <c r="E10" s="188"/>
      <c r="F10" s="123"/>
      <c r="G10" s="188"/>
      <c r="H10" s="188"/>
      <c r="I10" s="188"/>
      <c r="J10" s="124"/>
      <c r="K10" s="188"/>
      <c r="L10" s="188"/>
      <c r="M10" s="188"/>
      <c r="N10" s="188"/>
      <c r="O10" s="125"/>
      <c r="P10" s="189">
        <f t="shared" si="0"/>
        <v>0</v>
      </c>
      <c r="Q10" s="190">
        <f t="shared" si="1"/>
        <v>0</v>
      </c>
    </row>
    <row r="11" spans="1:17" x14ac:dyDescent="0.25">
      <c r="A11" s="106"/>
      <c r="B11" s="307" t="s">
        <v>89</v>
      </c>
      <c r="C11" s="128"/>
      <c r="D11" s="129"/>
      <c r="E11" s="130"/>
      <c r="F11" s="131"/>
      <c r="G11" s="130"/>
      <c r="H11" s="130"/>
      <c r="I11" s="130"/>
      <c r="J11" s="132"/>
      <c r="K11" s="130"/>
      <c r="L11" s="130"/>
      <c r="M11" s="130"/>
      <c r="N11" s="130"/>
      <c r="O11" s="133"/>
      <c r="P11" s="186">
        <f t="shared" si="0"/>
        <v>0</v>
      </c>
      <c r="Q11" s="187">
        <f t="shared" si="1"/>
        <v>0</v>
      </c>
    </row>
    <row r="12" spans="1:17" x14ac:dyDescent="0.25">
      <c r="A12" s="106" t="s">
        <v>90</v>
      </c>
      <c r="B12" s="308"/>
      <c r="C12" s="108">
        <v>2</v>
      </c>
      <c r="D12" s="114">
        <v>-7</v>
      </c>
      <c r="E12" s="184">
        <f>SUM([2]Vattendistribution!M22:M43)/1000000*-1</f>
        <v>-39</v>
      </c>
      <c r="F12" s="184">
        <f>SUM([2]Vattendistribution!N22:N43)/1000000*-1</f>
        <v>-72</v>
      </c>
      <c r="G12" s="185">
        <f>SUM([2]Vattendistribution!O22:O43)/1000000*-1</f>
        <v>-46</v>
      </c>
      <c r="H12" s="185">
        <f>SUM([2]Vattendistribution!P22:P43)/1000000*-1</f>
        <v>-30</v>
      </c>
      <c r="I12" s="185">
        <f>SUM([2]Vattendistribution!Q22:Q43)/1000000*-1</f>
        <v>-90</v>
      </c>
      <c r="J12" s="185">
        <f>SUM([2]Vattendistribution!R22:R43)/1000000*-1</f>
        <v>-140</v>
      </c>
      <c r="K12" s="184"/>
      <c r="L12" s="185"/>
      <c r="M12" s="185"/>
      <c r="N12" s="185"/>
      <c r="O12" s="185"/>
      <c r="P12" s="186">
        <f t="shared" si="0"/>
        <v>-378</v>
      </c>
      <c r="Q12" s="187">
        <f t="shared" si="1"/>
        <v>0</v>
      </c>
    </row>
    <row r="13" spans="1:17" ht="15.75" thickBot="1" x14ac:dyDescent="0.3">
      <c r="A13" s="120"/>
      <c r="B13" s="309"/>
      <c r="C13" s="134"/>
      <c r="D13" s="135"/>
      <c r="E13" s="136"/>
      <c r="F13" s="137"/>
      <c r="G13" s="136"/>
      <c r="H13" s="136"/>
      <c r="I13" s="136"/>
      <c r="J13" s="138"/>
      <c r="K13" s="136"/>
      <c r="L13" s="136"/>
      <c r="M13" s="136"/>
      <c r="N13" s="136"/>
      <c r="O13" s="139"/>
      <c r="P13" s="186">
        <f t="shared" si="0"/>
        <v>0</v>
      </c>
      <c r="Q13" s="187">
        <f t="shared" si="1"/>
        <v>0</v>
      </c>
    </row>
    <row r="14" spans="1:17" x14ac:dyDescent="0.25">
      <c r="A14" s="106"/>
      <c r="B14" s="191"/>
      <c r="C14" s="128"/>
      <c r="D14" s="109"/>
      <c r="E14" s="110"/>
      <c r="F14" s="111"/>
      <c r="G14" s="110"/>
      <c r="H14" s="110"/>
      <c r="I14" s="110"/>
      <c r="J14" s="112"/>
      <c r="K14" s="110"/>
      <c r="L14" s="110"/>
      <c r="M14" s="110"/>
      <c r="N14" s="110"/>
      <c r="O14" s="113"/>
      <c r="P14" s="192">
        <f t="shared" si="0"/>
        <v>0</v>
      </c>
      <c r="Q14" s="193">
        <f t="shared" si="1"/>
        <v>0</v>
      </c>
    </row>
    <row r="15" spans="1:17" x14ac:dyDescent="0.25">
      <c r="A15" s="106" t="s">
        <v>91</v>
      </c>
      <c r="B15" s="191" t="s">
        <v>89</v>
      </c>
      <c r="C15" s="108">
        <v>2</v>
      </c>
      <c r="D15" s="182">
        <f>(0.11+24+1.5+43.1+7.6)*-1</f>
        <v>-76.31</v>
      </c>
      <c r="E15" s="184">
        <f>SUM([2]Vattendistribution!M10:M20)/1000000*-1</f>
        <v>-94.85</v>
      </c>
      <c r="F15" s="184">
        <f>SUM([2]Vattendistribution!N10:N20)/1000000*-1</f>
        <v>-26.5</v>
      </c>
      <c r="G15" s="185">
        <f>SUM([2]Vattendistribution!O10:O20)/1000000*-1</f>
        <v>-32</v>
      </c>
      <c r="H15" s="185">
        <f>SUM([2]Vattendistribution!P10:P20)/1000000*-1</f>
        <v>-31</v>
      </c>
      <c r="I15" s="185">
        <f>SUM([2]Vattendistribution!Q10:Q20)/1000000*-1</f>
        <v>-17</v>
      </c>
      <c r="J15" s="185"/>
      <c r="K15" s="184"/>
      <c r="L15" s="185"/>
      <c r="M15" s="185"/>
      <c r="N15" s="185"/>
      <c r="O15" s="185"/>
      <c r="P15" s="186">
        <f t="shared" si="0"/>
        <v>-106.5</v>
      </c>
      <c r="Q15" s="187">
        <f t="shared" si="1"/>
        <v>0</v>
      </c>
    </row>
    <row r="16" spans="1:17" ht="15.75" thickBot="1" x14ac:dyDescent="0.3">
      <c r="A16" s="120"/>
      <c r="B16" s="191"/>
      <c r="C16" s="134"/>
      <c r="D16" s="135"/>
      <c r="E16" s="136"/>
      <c r="F16" s="137"/>
      <c r="G16" s="136"/>
      <c r="H16" s="136"/>
      <c r="I16" s="136"/>
      <c r="J16" s="138"/>
      <c r="K16" s="136"/>
      <c r="L16" s="136"/>
      <c r="M16" s="136"/>
      <c r="N16" s="136"/>
      <c r="O16" s="139"/>
      <c r="P16" s="189">
        <f t="shared" si="0"/>
        <v>0</v>
      </c>
      <c r="Q16" s="190">
        <f t="shared" si="1"/>
        <v>0</v>
      </c>
    </row>
    <row r="17" spans="1:17" x14ac:dyDescent="0.25">
      <c r="B17" s="302"/>
      <c r="C17" s="128"/>
      <c r="D17" s="109"/>
      <c r="E17" s="110"/>
      <c r="F17" s="111"/>
      <c r="G17" s="110"/>
      <c r="H17" s="110"/>
      <c r="I17" s="110"/>
      <c r="J17" s="112"/>
      <c r="K17" s="110"/>
      <c r="L17" s="110"/>
      <c r="M17" s="110"/>
      <c r="N17" s="110"/>
      <c r="O17" s="113"/>
      <c r="P17" s="186">
        <f t="shared" si="0"/>
        <v>0</v>
      </c>
      <c r="Q17" s="187">
        <f t="shared" si="1"/>
        <v>0</v>
      </c>
    </row>
    <row r="18" spans="1:17" x14ac:dyDescent="0.25">
      <c r="A18" s="106" t="s">
        <v>92</v>
      </c>
      <c r="B18" s="303"/>
      <c r="C18" s="108">
        <v>1</v>
      </c>
      <c r="D18" s="114">
        <f>-1</f>
        <v>-1</v>
      </c>
      <c r="E18" s="184">
        <f>[2]Generalplan!M8/1000000*-1</f>
        <v>-10</v>
      </c>
      <c r="F18" s="184">
        <f>[2]Generalplan!N8/1000000*-1</f>
        <v>-40</v>
      </c>
      <c r="G18" s="185">
        <f>[2]Generalplan!O8/1000000*-1</f>
        <v>-50</v>
      </c>
      <c r="H18" s="185">
        <f>[2]Generalplan!P8/1000000*-1</f>
        <v>-50</v>
      </c>
      <c r="I18" s="185">
        <f>[2]Generalplan!Q8/1000000*-1</f>
        <v>-150</v>
      </c>
      <c r="J18" s="185">
        <f>[2]Generalplan!R8/1000000*-1</f>
        <v>-150</v>
      </c>
      <c r="K18" s="184">
        <f>[2]Generalplan!S8/1000000*-1</f>
        <v>-150</v>
      </c>
      <c r="L18" s="185">
        <f>[2]Generalplan!T8/1000000*-1</f>
        <v>-50</v>
      </c>
      <c r="M18" s="185">
        <f>[2]Generalplan!U8/1000000*-1</f>
        <v>-50</v>
      </c>
      <c r="N18" s="185">
        <f>[2]Generalplan!V8/1000000*-1</f>
        <v>-50</v>
      </c>
      <c r="O18" s="185"/>
      <c r="P18" s="186">
        <f t="shared" si="0"/>
        <v>-440</v>
      </c>
      <c r="Q18" s="187">
        <f t="shared" si="1"/>
        <v>-300</v>
      </c>
    </row>
    <row r="19" spans="1:17" ht="15.75" thickBot="1" x14ac:dyDescent="0.3">
      <c r="A19" s="120"/>
      <c r="B19" s="304"/>
      <c r="C19" s="134"/>
      <c r="D19" s="135"/>
      <c r="E19" s="136"/>
      <c r="F19" s="137"/>
      <c r="G19" s="136"/>
      <c r="H19" s="136"/>
      <c r="I19" s="136"/>
      <c r="J19" s="138"/>
      <c r="K19" s="136"/>
      <c r="L19" s="136"/>
      <c r="M19" s="136"/>
      <c r="N19" s="136"/>
      <c r="O19" s="139"/>
      <c r="P19" s="186">
        <f t="shared" si="0"/>
        <v>0</v>
      </c>
      <c r="Q19" s="187">
        <f t="shared" si="1"/>
        <v>0</v>
      </c>
    </row>
    <row r="20" spans="1:17" x14ac:dyDescent="0.25">
      <c r="A20" s="106"/>
      <c r="B20" s="302"/>
      <c r="C20" s="128"/>
      <c r="D20" s="109"/>
      <c r="E20" s="110"/>
      <c r="F20" s="111"/>
      <c r="G20" s="110"/>
      <c r="H20" s="110"/>
      <c r="I20" s="110"/>
      <c r="J20" s="112"/>
      <c r="K20" s="110"/>
      <c r="L20" s="110"/>
      <c r="M20" s="110"/>
      <c r="N20" s="110"/>
      <c r="O20" s="113"/>
      <c r="P20" s="192">
        <f t="shared" si="0"/>
        <v>0</v>
      </c>
      <c r="Q20" s="193">
        <f t="shared" si="1"/>
        <v>0</v>
      </c>
    </row>
    <row r="21" spans="1:17" x14ac:dyDescent="0.25">
      <c r="A21" s="106" t="s">
        <v>93</v>
      </c>
      <c r="B21" s="303"/>
      <c r="C21" s="108">
        <v>2</v>
      </c>
      <c r="D21" s="182">
        <f>-0.2</f>
        <v>-0.2</v>
      </c>
      <c r="E21" s="184">
        <f>[2]Avlopp!M20/1000000*-1</f>
        <v>-7.5</v>
      </c>
      <c r="F21" s="184">
        <f>[2]Avlopp!N20/1000000*-1</f>
        <v>-7.5</v>
      </c>
      <c r="G21" s="185">
        <f>[2]Avlopp!O20/1000000*-1</f>
        <v>-200</v>
      </c>
      <c r="H21" s="185">
        <f>[2]Avlopp!P20/1000000*-1</f>
        <v>-140</v>
      </c>
      <c r="I21" s="185">
        <f>[2]Avlopp!Q20/1000000*-1</f>
        <v>-140</v>
      </c>
      <c r="J21" s="185">
        <f>[2]Avlopp!R20/1000000*-1</f>
        <v>-65</v>
      </c>
      <c r="K21" s="184">
        <f>[2]Avlopp!S20/1000000*-1</f>
        <v>-80</v>
      </c>
      <c r="L21" s="185">
        <f>[2]Avlopp!T20/1000000*-1</f>
        <v>-10</v>
      </c>
      <c r="M21" s="185"/>
      <c r="N21" s="185"/>
      <c r="O21" s="185"/>
      <c r="P21" s="186">
        <f t="shared" si="0"/>
        <v>-552.5</v>
      </c>
      <c r="Q21" s="187">
        <f t="shared" si="1"/>
        <v>-90</v>
      </c>
    </row>
    <row r="22" spans="1:17" ht="15.75" thickBot="1" x14ac:dyDescent="0.3">
      <c r="A22" s="120"/>
      <c r="B22" s="304"/>
      <c r="C22" s="134"/>
      <c r="D22" s="135"/>
      <c r="E22" s="136"/>
      <c r="F22" s="137"/>
      <c r="G22" s="136"/>
      <c r="H22" s="136"/>
      <c r="I22" s="136"/>
      <c r="J22" s="138"/>
      <c r="K22" s="136"/>
      <c r="L22" s="136"/>
      <c r="M22" s="136"/>
      <c r="N22" s="136"/>
      <c r="O22" s="139"/>
      <c r="P22" s="189">
        <f t="shared" si="0"/>
        <v>0</v>
      </c>
      <c r="Q22" s="190">
        <f t="shared" si="1"/>
        <v>0</v>
      </c>
    </row>
    <row r="23" spans="1:17" x14ac:dyDescent="0.25">
      <c r="A23" s="188"/>
      <c r="B23" s="178"/>
      <c r="C23" s="121"/>
      <c r="D23" s="122"/>
      <c r="E23" s="188"/>
      <c r="F23" s="123"/>
      <c r="G23" s="188"/>
      <c r="H23" s="188"/>
      <c r="I23" s="188"/>
      <c r="J23" s="124"/>
      <c r="K23" s="188"/>
      <c r="L23" s="188"/>
      <c r="M23" s="188"/>
      <c r="N23" s="188"/>
      <c r="O23" s="125"/>
      <c r="P23" s="192">
        <f t="shared" si="0"/>
        <v>0</v>
      </c>
      <c r="Q23" s="193">
        <f t="shared" si="1"/>
        <v>0</v>
      </c>
    </row>
    <row r="24" spans="1:17" x14ac:dyDescent="0.25">
      <c r="A24" s="194" t="s">
        <v>94</v>
      </c>
      <c r="B24" s="178"/>
      <c r="C24" s="121">
        <v>2</v>
      </c>
      <c r="D24" s="122">
        <f>-2</f>
        <v>-2</v>
      </c>
      <c r="E24" s="195">
        <f>SUM([2]Avlopp!M24:M25)/1000000*-1</f>
        <v>-6</v>
      </c>
      <c r="F24" s="185">
        <f>SUM([2]Avlopp!N24:N25)/1000000*-1</f>
        <v>-6</v>
      </c>
      <c r="G24" s="185">
        <f>SUM([2]Avlopp!O24:O25)/1000000*-1</f>
        <v>-65</v>
      </c>
      <c r="H24" s="185">
        <f>SUM([2]Avlopp!P24:P25)/1000000*-1</f>
        <v>-65</v>
      </c>
      <c r="I24" s="185">
        <f>SUM([2]Avlopp!Q24:Q25)/1000000*-1</f>
        <v>-65</v>
      </c>
      <c r="J24" s="196"/>
      <c r="K24" s="197"/>
      <c r="L24" s="188"/>
      <c r="M24" s="188"/>
      <c r="N24" s="188"/>
      <c r="O24" s="125"/>
      <c r="P24" s="186">
        <f t="shared" si="0"/>
        <v>-201</v>
      </c>
      <c r="Q24" s="187">
        <f t="shared" si="1"/>
        <v>0</v>
      </c>
    </row>
    <row r="25" spans="1:17" ht="15.75" thickBot="1" x14ac:dyDescent="0.3">
      <c r="A25" s="139"/>
      <c r="B25" s="178"/>
      <c r="C25" s="121"/>
      <c r="D25" s="122"/>
      <c r="E25" s="188"/>
      <c r="F25" s="123"/>
      <c r="G25" s="188"/>
      <c r="H25" s="188"/>
      <c r="I25" s="188"/>
      <c r="J25" s="124"/>
      <c r="K25" s="188"/>
      <c r="L25" s="188"/>
      <c r="M25" s="188"/>
      <c r="N25" s="188"/>
      <c r="O25" s="125"/>
      <c r="P25" s="189">
        <f t="shared" si="0"/>
        <v>0</v>
      </c>
      <c r="Q25" s="190">
        <f t="shared" si="1"/>
        <v>0</v>
      </c>
    </row>
    <row r="26" spans="1:17" x14ac:dyDescent="0.25">
      <c r="B26" s="302"/>
      <c r="C26" s="128"/>
      <c r="D26" s="109"/>
      <c r="E26" s="110"/>
      <c r="F26" s="111"/>
      <c r="G26" s="110"/>
      <c r="H26" s="110"/>
      <c r="I26" s="110"/>
      <c r="J26" s="112"/>
      <c r="K26" s="110"/>
      <c r="L26" s="110"/>
      <c r="M26" s="110"/>
      <c r="N26" s="110"/>
      <c r="O26" s="113"/>
      <c r="P26" s="192">
        <f t="shared" ref="P26:P37" si="2">SUM(F26:J26)</f>
        <v>0</v>
      </c>
      <c r="Q26" s="193">
        <f t="shared" ref="Q26:Q37" si="3">SUM(K26:O26)</f>
        <v>0</v>
      </c>
    </row>
    <row r="27" spans="1:17" x14ac:dyDescent="0.25">
      <c r="A27" s="106" t="s">
        <v>95</v>
      </c>
      <c r="B27" s="303"/>
      <c r="C27" s="108">
        <v>2</v>
      </c>
      <c r="D27" s="182">
        <f>-0.01</f>
        <v>-0.01</v>
      </c>
      <c r="E27" s="184">
        <f>'[2]Råvatten &amp; produktion'!M62/1000000*-1</f>
        <v>0</v>
      </c>
      <c r="F27" s="184">
        <f>'[2]Råvatten &amp; produktion'!N62/1000000*-1</f>
        <v>-0.98699999999999999</v>
      </c>
      <c r="G27" s="185">
        <f>'[2]Råvatten &amp; produktion'!O62/1000000*-1</f>
        <v>-4.45</v>
      </c>
      <c r="H27" s="185">
        <f>'[2]Råvatten &amp; produktion'!P62/1000000*-1</f>
        <v>-4.45</v>
      </c>
      <c r="I27" s="185">
        <f>'[2]Råvatten &amp; produktion'!Q62/1000000*-1</f>
        <v>-4.47</v>
      </c>
      <c r="J27" s="185">
        <f>'[2]Råvatten &amp; produktion'!R62/1000000*-1</f>
        <v>-7.39</v>
      </c>
      <c r="K27" s="184">
        <f>'[2]Råvatten &amp; produktion'!S62/1000000*-1</f>
        <v>-18</v>
      </c>
      <c r="L27" s="185">
        <f>'[2]Råvatten &amp; produktion'!T62/1000000*-1</f>
        <v>-27.02</v>
      </c>
      <c r="M27" s="185">
        <f>'[2]Råvatten &amp; produktion'!U62/1000000*-1</f>
        <v>-37.08</v>
      </c>
      <c r="N27" s="185">
        <f>'[2]Råvatten &amp; produktion'!V62/1000000*-1</f>
        <v>-121.2</v>
      </c>
      <c r="O27" s="185">
        <f>'[2]Råvatten &amp; produktion'!W62/1000000*-1</f>
        <v>-22.16</v>
      </c>
      <c r="P27" s="186">
        <f t="shared" si="2"/>
        <v>-21.747</v>
      </c>
      <c r="Q27" s="187">
        <f t="shared" si="3"/>
        <v>-225.46</v>
      </c>
    </row>
    <row r="28" spans="1:17" ht="15.75" thickBot="1" x14ac:dyDescent="0.3">
      <c r="A28" s="120"/>
      <c r="B28" s="304"/>
      <c r="C28" s="134"/>
      <c r="D28" s="135"/>
      <c r="E28" s="136"/>
      <c r="F28" s="137"/>
      <c r="G28" s="136"/>
      <c r="H28" s="136"/>
      <c r="I28" s="136"/>
      <c r="J28" s="138"/>
      <c r="K28" s="136"/>
      <c r="L28" s="136"/>
      <c r="M28" s="136"/>
      <c r="N28" s="136"/>
      <c r="O28" s="139"/>
      <c r="P28" s="189">
        <f t="shared" si="2"/>
        <v>0</v>
      </c>
      <c r="Q28" s="190">
        <f t="shared" si="3"/>
        <v>0</v>
      </c>
    </row>
    <row r="29" spans="1:17" x14ac:dyDescent="0.25">
      <c r="B29" s="178"/>
      <c r="C29" s="121"/>
      <c r="D29" s="122"/>
      <c r="E29" s="188"/>
      <c r="F29" s="123"/>
      <c r="G29" s="188"/>
      <c r="H29" s="188"/>
      <c r="I29" s="188"/>
      <c r="J29" s="124"/>
      <c r="K29" s="188"/>
      <c r="L29" s="188"/>
      <c r="M29" s="188"/>
      <c r="N29" s="188"/>
      <c r="O29" s="125"/>
      <c r="P29" s="192">
        <f t="shared" si="2"/>
        <v>0</v>
      </c>
      <c r="Q29" s="193">
        <f t="shared" si="3"/>
        <v>0</v>
      </c>
    </row>
    <row r="30" spans="1:17" x14ac:dyDescent="0.25">
      <c r="A30" s="106" t="s">
        <v>96</v>
      </c>
      <c r="B30" s="178"/>
      <c r="C30" s="121">
        <v>2</v>
      </c>
      <c r="D30" s="198">
        <f>-0.01</f>
        <v>-0.01</v>
      </c>
      <c r="E30" s="199">
        <f>'[2]Råvatten &amp; produktion'!M64/1000000*-1</f>
        <v>0</v>
      </c>
      <c r="F30" s="199">
        <f>'[2]Råvatten &amp; produktion'!N64/1000000*-1</f>
        <v>-3.0750000000000002</v>
      </c>
      <c r="G30" s="183">
        <f>'[2]Råvatten &amp; produktion'!O64/1000000*-1</f>
        <v>-4.22</v>
      </c>
      <c r="H30" s="183">
        <f>'[2]Råvatten &amp; produktion'!P64/1000000*-1</f>
        <v>-8.3000000000000007</v>
      </c>
      <c r="I30" s="183">
        <f>'[2]Råvatten &amp; produktion'!Q64/1000000*-1</f>
        <v>-8.3000000000000007</v>
      </c>
      <c r="J30" s="183">
        <f>'[2]Råvatten &amp; produktion'!R64/1000000*-1</f>
        <v>-11.5</v>
      </c>
      <c r="K30" s="199">
        <f>'[2]Råvatten &amp; produktion'!S64/1000000*-1</f>
        <v>-144.6</v>
      </c>
      <c r="L30" s="183">
        <f>'[2]Råvatten &amp; produktion'!T64/1000000*-1</f>
        <v>-266.64999999999998</v>
      </c>
      <c r="M30" s="183">
        <f>'[2]Råvatten &amp; produktion'!U64/1000000*-1</f>
        <v>-291.69</v>
      </c>
      <c r="N30" s="183">
        <f>'[2]Råvatten &amp; produktion'!V64/1000000*-1</f>
        <v>-241.73</v>
      </c>
      <c r="O30" s="183">
        <f>'[2]Råvatten &amp; produktion'!W64/1000000*-1</f>
        <v>-211.78</v>
      </c>
      <c r="P30" s="186">
        <f t="shared" si="2"/>
        <v>-35.395000000000003</v>
      </c>
      <c r="Q30" s="187">
        <f t="shared" si="3"/>
        <v>-1156.45</v>
      </c>
    </row>
    <row r="31" spans="1:17" ht="15.75" thickBot="1" x14ac:dyDescent="0.3">
      <c r="A31" s="120"/>
      <c r="B31" s="178"/>
      <c r="C31" s="121"/>
      <c r="D31" s="122"/>
      <c r="E31" s="188"/>
      <c r="F31" s="123"/>
      <c r="G31" s="188"/>
      <c r="H31" s="188"/>
      <c r="I31" s="188"/>
      <c r="J31" s="124"/>
      <c r="K31" s="188"/>
      <c r="L31" s="188"/>
      <c r="M31" s="188"/>
      <c r="N31" s="188"/>
      <c r="O31" s="125"/>
      <c r="P31" s="189">
        <f t="shared" si="2"/>
        <v>0</v>
      </c>
      <c r="Q31" s="190">
        <f t="shared" si="3"/>
        <v>0</v>
      </c>
    </row>
    <row r="32" spans="1:17" x14ac:dyDescent="0.25">
      <c r="A32" s="106"/>
      <c r="B32" s="302"/>
      <c r="C32" s="128"/>
      <c r="D32" s="109"/>
      <c r="E32" s="110"/>
      <c r="F32" s="111"/>
      <c r="G32" s="110"/>
      <c r="H32" s="110"/>
      <c r="I32" s="110"/>
      <c r="J32" s="112"/>
      <c r="K32" s="110"/>
      <c r="L32" s="110"/>
      <c r="M32" s="110"/>
      <c r="N32" s="110"/>
      <c r="O32" s="113"/>
      <c r="P32" s="192">
        <f t="shared" si="2"/>
        <v>0</v>
      </c>
      <c r="Q32" s="193">
        <f t="shared" si="3"/>
        <v>0</v>
      </c>
    </row>
    <row r="33" spans="1:17" x14ac:dyDescent="0.25">
      <c r="A33" s="106" t="s">
        <v>97</v>
      </c>
      <c r="B33" s="303"/>
      <c r="C33" s="108">
        <v>2</v>
      </c>
      <c r="D33" s="182">
        <v>-4.3</v>
      </c>
      <c r="E33" s="199">
        <f>[2]Vattendistribution!M64/1000000*-1</f>
        <v>-5</v>
      </c>
      <c r="F33" s="199">
        <f>[2]Vattendistribution!N64/1000000*-1</f>
        <v>-38.5</v>
      </c>
      <c r="G33" s="183">
        <f>[2]Vattendistribution!O64/1000000*-1</f>
        <v>-60.5</v>
      </c>
      <c r="H33" s="183">
        <f>[2]Vattendistribution!P64/1000000*-1</f>
        <v>-75.5</v>
      </c>
      <c r="I33" s="183">
        <f>[2]Vattendistribution!Q64/1000000*-1</f>
        <v>-60</v>
      </c>
      <c r="J33" s="200">
        <f>[2]Vattendistribution!R64/1000000*-1</f>
        <v>-30</v>
      </c>
      <c r="K33" s="194">
        <f>[2]Vattendistribution!S64/1000000*-1</f>
        <v>-20</v>
      </c>
      <c r="L33" s="194"/>
      <c r="M33" s="194"/>
      <c r="N33" s="194"/>
      <c r="O33" s="117"/>
      <c r="P33" s="201">
        <f t="shared" si="2"/>
        <v>-264.5</v>
      </c>
      <c r="Q33" s="187">
        <f t="shared" si="3"/>
        <v>-20</v>
      </c>
    </row>
    <row r="34" spans="1:17" ht="15.75" thickBot="1" x14ac:dyDescent="0.3">
      <c r="A34" s="120"/>
      <c r="B34" s="304"/>
      <c r="C34" s="134"/>
      <c r="D34" s="135"/>
      <c r="E34" s="136"/>
      <c r="F34" s="137"/>
      <c r="G34" s="136"/>
      <c r="H34" s="136"/>
      <c r="I34" s="136"/>
      <c r="J34" s="138"/>
      <c r="K34" s="136"/>
      <c r="L34" s="136"/>
      <c r="M34" s="136"/>
      <c r="N34" s="136"/>
      <c r="O34" s="139"/>
      <c r="P34" s="144">
        <f t="shared" si="2"/>
        <v>0</v>
      </c>
      <c r="Q34" s="179">
        <f t="shared" si="3"/>
        <v>0</v>
      </c>
    </row>
    <row r="35" spans="1:17" x14ac:dyDescent="0.25">
      <c r="A35" s="106"/>
      <c r="B35" s="302" t="s">
        <v>89</v>
      </c>
      <c r="C35" s="128"/>
      <c r="D35" s="109"/>
      <c r="E35" s="110"/>
      <c r="F35" s="111"/>
      <c r="G35" s="110"/>
      <c r="H35" s="110"/>
      <c r="I35" s="110"/>
      <c r="J35" s="112"/>
      <c r="K35" s="110"/>
      <c r="L35" s="110"/>
      <c r="M35" s="110"/>
      <c r="N35" s="110"/>
      <c r="O35" s="113"/>
      <c r="P35" s="142">
        <f t="shared" si="2"/>
        <v>0</v>
      </c>
      <c r="Q35" s="177">
        <f t="shared" si="3"/>
        <v>0</v>
      </c>
    </row>
    <row r="36" spans="1:17" x14ac:dyDescent="0.25">
      <c r="A36" s="106" t="s">
        <v>98</v>
      </c>
      <c r="B36" s="303"/>
      <c r="C36" s="108">
        <v>2</v>
      </c>
      <c r="D36" s="182">
        <v>-1.7</v>
      </c>
      <c r="E36" s="184">
        <f>'[2]Råvatten &amp; produktion'!M37/1000000*-1</f>
        <v>-3</v>
      </c>
      <c r="F36" s="184">
        <f>'[2]Råvatten &amp; produktion'!N37/1000000*-1</f>
        <v>-20</v>
      </c>
      <c r="G36" s="185">
        <f>'[2]Råvatten &amp; produktion'!O37/1000000*-1</f>
        <v>-60</v>
      </c>
      <c r="H36" s="185">
        <f>'[2]Råvatten &amp; produktion'!P37/1000000*-1</f>
        <v>-60</v>
      </c>
      <c r="I36" s="194"/>
      <c r="J36" s="116"/>
      <c r="K36" s="194"/>
      <c r="L36" s="194"/>
      <c r="M36" s="194"/>
      <c r="N36" s="194"/>
      <c r="O36" s="117"/>
      <c r="P36" s="143">
        <f t="shared" si="2"/>
        <v>-140</v>
      </c>
      <c r="Q36" s="178">
        <f t="shared" si="3"/>
        <v>0</v>
      </c>
    </row>
    <row r="37" spans="1:17" ht="15.75" thickBot="1" x14ac:dyDescent="0.3">
      <c r="A37" s="120"/>
      <c r="B37" s="304"/>
      <c r="C37" s="134"/>
      <c r="D37" s="135"/>
      <c r="E37" s="136"/>
      <c r="F37" s="137"/>
      <c r="G37" s="136"/>
      <c r="H37" s="136"/>
      <c r="I37" s="136"/>
      <c r="J37" s="138"/>
      <c r="K37" s="136"/>
      <c r="L37" s="136"/>
      <c r="M37" s="136"/>
      <c r="N37" s="136"/>
      <c r="O37" s="139"/>
      <c r="P37" s="144">
        <f t="shared" si="2"/>
        <v>0</v>
      </c>
      <c r="Q37" s="179">
        <f t="shared" si="3"/>
        <v>0</v>
      </c>
    </row>
    <row r="39" spans="1:17" x14ac:dyDescent="0.25">
      <c r="A39" s="49" t="s">
        <v>60</v>
      </c>
    </row>
    <row r="40" spans="1:17" x14ac:dyDescent="0.25">
      <c r="A40" s="49"/>
    </row>
    <row r="41" spans="1:17" x14ac:dyDescent="0.25">
      <c r="A41" t="s">
        <v>72</v>
      </c>
    </row>
  </sheetData>
  <mergeCells count="7">
    <mergeCell ref="B35:B37"/>
    <mergeCell ref="B8:B10"/>
    <mergeCell ref="B11:B13"/>
    <mergeCell ref="B17:B19"/>
    <mergeCell ref="B20:B22"/>
    <mergeCell ref="B26:B28"/>
    <mergeCell ref="B32:B34"/>
  </mergeCells>
  <pageMargins left="0.27559055118110237" right="0.23622047244094491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8F521-E967-44A5-A262-24047674B526}">
  <dimension ref="A1:Q29"/>
  <sheetViews>
    <sheetView zoomScale="70" zoomScaleNormal="70" workbookViewId="0">
      <selection activeCell="K32" sqref="K32"/>
    </sheetView>
  </sheetViews>
  <sheetFormatPr defaultRowHeight="15" x14ac:dyDescent="0.25"/>
  <cols>
    <col min="1" max="1" width="43.85546875" customWidth="1"/>
    <col min="2" max="2" width="9.42578125" bestFit="1" customWidth="1"/>
    <col min="3" max="3" width="9.140625" customWidth="1"/>
    <col min="4" max="4" width="10.42578125" bestFit="1" customWidth="1"/>
    <col min="5" max="8" width="9.140625" customWidth="1"/>
    <col min="10" max="10" width="10.7109375" customWidth="1"/>
    <col min="11" max="11" width="11.85546875" customWidth="1"/>
  </cols>
  <sheetData>
    <row r="1" spans="1:17" ht="26.25" x14ac:dyDescent="0.25">
      <c r="A1" s="24" t="s">
        <v>6</v>
      </c>
      <c r="B1" s="2"/>
      <c r="C1" s="25">
        <v>1.0768906249999999</v>
      </c>
      <c r="D1" s="25">
        <v>1.1038128906249998</v>
      </c>
      <c r="E1" s="25">
        <v>1.1314082128906247</v>
      </c>
      <c r="F1" s="25"/>
      <c r="G1" s="25"/>
      <c r="H1" s="25"/>
    </row>
    <row r="2" spans="1:17" ht="18.75" x14ac:dyDescent="0.3">
      <c r="A2" s="26" t="s">
        <v>7</v>
      </c>
    </row>
    <row r="3" spans="1:17" x14ac:dyDescent="0.25">
      <c r="A3" s="6"/>
    </row>
    <row r="4" spans="1:17" ht="15.75" thickBot="1" x14ac:dyDescent="0.3"/>
    <row r="5" spans="1:17" ht="15.75" thickBot="1" x14ac:dyDescent="0.3">
      <c r="A5" s="88" t="s">
        <v>58</v>
      </c>
      <c r="B5" s="88"/>
      <c r="C5" s="89"/>
      <c r="D5" s="90" t="s">
        <v>59</v>
      </c>
      <c r="E5" s="90" t="s">
        <v>9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2"/>
    </row>
    <row r="6" spans="1:17" ht="15.75" thickBot="1" x14ac:dyDescent="0.3">
      <c r="A6" s="93"/>
      <c r="B6" s="93" t="s">
        <v>10</v>
      </c>
      <c r="C6" s="94" t="s">
        <v>73</v>
      </c>
      <c r="D6" s="95">
        <v>2023</v>
      </c>
      <c r="E6" s="96">
        <v>2024</v>
      </c>
      <c r="F6" s="97">
        <v>2025</v>
      </c>
      <c r="G6" s="96">
        <v>2026</v>
      </c>
      <c r="H6" s="96">
        <v>2027</v>
      </c>
      <c r="I6" s="96">
        <v>2028</v>
      </c>
      <c r="J6" s="98">
        <v>2029</v>
      </c>
      <c r="K6" s="96">
        <v>2030</v>
      </c>
      <c r="L6" s="96">
        <v>2031</v>
      </c>
      <c r="M6" s="96">
        <v>2032</v>
      </c>
      <c r="N6" s="96">
        <v>2033</v>
      </c>
      <c r="O6" s="99">
        <v>2034</v>
      </c>
      <c r="P6" s="100" t="s">
        <v>45</v>
      </c>
      <c r="Q6" s="101" t="s">
        <v>46</v>
      </c>
    </row>
    <row r="7" spans="1:17" ht="15.75" thickBot="1" x14ac:dyDescent="0.3">
      <c r="A7" s="102"/>
      <c r="B7" s="103"/>
      <c r="C7" s="93"/>
      <c r="D7" s="95"/>
      <c r="E7" s="96"/>
      <c r="F7" s="97"/>
      <c r="G7" s="96"/>
      <c r="H7" s="96"/>
      <c r="I7" s="96"/>
      <c r="J7" s="98"/>
      <c r="K7" s="96"/>
      <c r="L7" s="96"/>
      <c r="M7" s="96"/>
      <c r="N7" s="96"/>
      <c r="O7" s="99"/>
      <c r="P7" s="104"/>
      <c r="Q7" s="105"/>
    </row>
    <row r="8" spans="1:17" x14ac:dyDescent="0.25">
      <c r="A8" s="106" t="s">
        <v>11</v>
      </c>
      <c r="B8" s="302"/>
      <c r="C8" s="108"/>
      <c r="D8" s="109"/>
      <c r="E8" s="110"/>
      <c r="F8" s="111"/>
      <c r="G8" s="110"/>
      <c r="H8" s="110"/>
      <c r="I8" s="110"/>
      <c r="J8" s="112"/>
      <c r="K8" s="110"/>
      <c r="L8" s="110"/>
      <c r="M8" s="110"/>
      <c r="N8" s="110"/>
      <c r="O8" s="113"/>
      <c r="P8" s="142">
        <f>SUM(F8:J8)</f>
        <v>0</v>
      </c>
      <c r="Q8" s="107">
        <f>SUM(K8:O8)</f>
        <v>0</v>
      </c>
    </row>
    <row r="9" spans="1:17" x14ac:dyDescent="0.25">
      <c r="A9" s="106"/>
      <c r="B9" s="303"/>
      <c r="C9" s="108"/>
      <c r="D9" s="114"/>
      <c r="E9" s="140"/>
      <c r="F9" s="115"/>
      <c r="G9" s="140"/>
      <c r="H9" s="140"/>
      <c r="I9" s="140"/>
      <c r="J9" s="116"/>
      <c r="K9" s="140"/>
      <c r="L9" s="140"/>
      <c r="M9" s="140"/>
      <c r="N9" s="140"/>
      <c r="O9" s="117"/>
      <c r="P9" s="143">
        <f t="shared" ref="P9:P24" si="0">SUM(F9:J9)</f>
        <v>0</v>
      </c>
      <c r="Q9" s="118">
        <f t="shared" ref="Q9:Q24" si="1">SUM(K9:O9)</f>
        <v>0</v>
      </c>
    </row>
    <row r="10" spans="1:17" ht="15.75" thickBot="1" x14ac:dyDescent="0.3">
      <c r="A10" s="120"/>
      <c r="B10" s="304"/>
      <c r="C10" s="121"/>
      <c r="D10" s="122"/>
      <c r="E10" s="141"/>
      <c r="F10" s="123"/>
      <c r="G10" s="141"/>
      <c r="H10" s="141"/>
      <c r="I10" s="141"/>
      <c r="J10" s="124"/>
      <c r="K10" s="141"/>
      <c r="L10" s="141"/>
      <c r="M10" s="141"/>
      <c r="N10" s="141"/>
      <c r="O10" s="125"/>
      <c r="P10" s="144">
        <f t="shared" si="0"/>
        <v>0</v>
      </c>
      <c r="Q10" s="145">
        <f t="shared" si="1"/>
        <v>0</v>
      </c>
    </row>
    <row r="11" spans="1:17" x14ac:dyDescent="0.25">
      <c r="A11" s="106" t="s">
        <v>12</v>
      </c>
      <c r="B11" s="302"/>
      <c r="C11" s="128"/>
      <c r="D11" s="129"/>
      <c r="E11" s="130"/>
      <c r="F11" s="131"/>
      <c r="G11" s="130"/>
      <c r="H11" s="130"/>
      <c r="I11" s="130"/>
      <c r="J11" s="132"/>
      <c r="K11" s="130"/>
      <c r="L11" s="130"/>
      <c r="M11" s="130"/>
      <c r="N11" s="130"/>
      <c r="O11" s="133"/>
      <c r="P11" s="143">
        <f t="shared" si="0"/>
        <v>0</v>
      </c>
      <c r="Q11" s="118">
        <f t="shared" si="1"/>
        <v>0</v>
      </c>
    </row>
    <row r="12" spans="1:17" x14ac:dyDescent="0.25">
      <c r="A12" s="106"/>
      <c r="B12" s="303"/>
      <c r="C12" s="108"/>
      <c r="D12" s="114"/>
      <c r="E12" s="140"/>
      <c r="F12" s="115"/>
      <c r="G12" s="140"/>
      <c r="H12" s="140"/>
      <c r="I12" s="140"/>
      <c r="J12" s="116"/>
      <c r="K12" s="140"/>
      <c r="L12" s="140"/>
      <c r="M12" s="140"/>
      <c r="N12" s="140"/>
      <c r="O12" s="117"/>
      <c r="P12" s="143">
        <f t="shared" si="0"/>
        <v>0</v>
      </c>
      <c r="Q12" s="118">
        <f t="shared" si="1"/>
        <v>0</v>
      </c>
    </row>
    <row r="13" spans="1:17" ht="15.75" thickBot="1" x14ac:dyDescent="0.3">
      <c r="A13" s="120"/>
      <c r="B13" s="304"/>
      <c r="C13" s="134"/>
      <c r="D13" s="135"/>
      <c r="E13" s="136"/>
      <c r="F13" s="137"/>
      <c r="G13" s="136"/>
      <c r="H13" s="136"/>
      <c r="I13" s="136"/>
      <c r="J13" s="138"/>
      <c r="K13" s="136"/>
      <c r="L13" s="136"/>
      <c r="M13" s="136"/>
      <c r="N13" s="136"/>
      <c r="O13" s="139"/>
      <c r="P13" s="143">
        <f t="shared" si="0"/>
        <v>0</v>
      </c>
      <c r="Q13" s="118">
        <f t="shared" si="1"/>
        <v>0</v>
      </c>
    </row>
    <row r="14" spans="1:17" x14ac:dyDescent="0.25">
      <c r="A14" s="106"/>
      <c r="B14" s="302"/>
      <c r="C14" s="128"/>
      <c r="D14" s="109"/>
      <c r="E14" s="110"/>
      <c r="F14" s="111"/>
      <c r="G14" s="110"/>
      <c r="H14" s="110"/>
      <c r="I14" s="110"/>
      <c r="J14" s="112"/>
      <c r="K14" s="110"/>
      <c r="L14" s="110"/>
      <c r="M14" s="110"/>
      <c r="N14" s="110"/>
      <c r="O14" s="113"/>
      <c r="P14" s="142">
        <f t="shared" si="0"/>
        <v>0</v>
      </c>
      <c r="Q14" s="107">
        <f t="shared" si="1"/>
        <v>0</v>
      </c>
    </row>
    <row r="15" spans="1:17" x14ac:dyDescent="0.25">
      <c r="A15" s="106"/>
      <c r="B15" s="303"/>
      <c r="C15" s="108"/>
      <c r="D15" s="114"/>
      <c r="E15" s="140"/>
      <c r="F15" s="115"/>
      <c r="G15" s="140"/>
      <c r="H15" s="140"/>
      <c r="I15" s="140"/>
      <c r="J15" s="116"/>
      <c r="K15" s="140"/>
      <c r="L15" s="140"/>
      <c r="M15" s="140"/>
      <c r="N15" s="140"/>
      <c r="O15" s="117"/>
      <c r="P15" s="143">
        <f t="shared" si="0"/>
        <v>0</v>
      </c>
      <c r="Q15" s="118">
        <f t="shared" si="1"/>
        <v>0</v>
      </c>
    </row>
    <row r="16" spans="1:17" ht="15.75" thickBot="1" x14ac:dyDescent="0.3">
      <c r="A16" s="120"/>
      <c r="B16" s="303"/>
      <c r="C16" s="134"/>
      <c r="D16" s="135"/>
      <c r="E16" s="136"/>
      <c r="F16" s="137"/>
      <c r="G16" s="136"/>
      <c r="H16" s="136"/>
      <c r="I16" s="136"/>
      <c r="J16" s="138"/>
      <c r="K16" s="136"/>
      <c r="L16" s="136"/>
      <c r="M16" s="136"/>
      <c r="N16" s="136"/>
      <c r="O16" s="139"/>
      <c r="P16" s="144">
        <f t="shared" si="0"/>
        <v>0</v>
      </c>
      <c r="Q16" s="145">
        <f t="shared" si="1"/>
        <v>0</v>
      </c>
    </row>
    <row r="17" spans="1:17" x14ac:dyDescent="0.25">
      <c r="A17" s="106"/>
      <c r="B17" s="302"/>
      <c r="C17" s="128"/>
      <c r="D17" s="109"/>
      <c r="E17" s="110"/>
      <c r="F17" s="111"/>
      <c r="G17" s="110"/>
      <c r="H17" s="110"/>
      <c r="I17" s="110"/>
      <c r="J17" s="112"/>
      <c r="K17" s="110"/>
      <c r="L17" s="110"/>
      <c r="M17" s="110"/>
      <c r="N17" s="110"/>
      <c r="O17" s="113"/>
      <c r="P17" s="143">
        <f t="shared" si="0"/>
        <v>0</v>
      </c>
      <c r="Q17" s="118">
        <f t="shared" si="1"/>
        <v>0</v>
      </c>
    </row>
    <row r="18" spans="1:17" x14ac:dyDescent="0.25">
      <c r="A18" s="106"/>
      <c r="B18" s="303"/>
      <c r="C18" s="108"/>
      <c r="D18" s="114"/>
      <c r="E18" s="140"/>
      <c r="F18" s="115"/>
      <c r="G18" s="140"/>
      <c r="H18" s="140"/>
      <c r="I18" s="140"/>
      <c r="J18" s="116"/>
      <c r="K18" s="140"/>
      <c r="L18" s="140"/>
      <c r="M18" s="140"/>
      <c r="N18" s="140"/>
      <c r="O18" s="117"/>
      <c r="P18" s="143">
        <f t="shared" si="0"/>
        <v>0</v>
      </c>
      <c r="Q18" s="118">
        <f t="shared" si="1"/>
        <v>0</v>
      </c>
    </row>
    <row r="19" spans="1:17" ht="15.75" thickBot="1" x14ac:dyDescent="0.3">
      <c r="A19" s="120"/>
      <c r="B19" s="304"/>
      <c r="C19" s="134"/>
      <c r="D19" s="135"/>
      <c r="E19" s="136"/>
      <c r="F19" s="137"/>
      <c r="G19" s="136"/>
      <c r="H19" s="136"/>
      <c r="I19" s="136"/>
      <c r="J19" s="138"/>
      <c r="K19" s="136"/>
      <c r="L19" s="136"/>
      <c r="M19" s="136"/>
      <c r="N19" s="136"/>
      <c r="O19" s="139"/>
      <c r="P19" s="143">
        <f t="shared" si="0"/>
        <v>0</v>
      </c>
      <c r="Q19" s="118">
        <f t="shared" si="1"/>
        <v>0</v>
      </c>
    </row>
    <row r="20" spans="1:17" x14ac:dyDescent="0.25">
      <c r="A20" s="106"/>
      <c r="B20" s="302"/>
      <c r="C20" s="128"/>
      <c r="D20" s="109"/>
      <c r="E20" s="110"/>
      <c r="F20" s="111"/>
      <c r="G20" s="110"/>
      <c r="H20" s="110"/>
      <c r="I20" s="110"/>
      <c r="J20" s="112"/>
      <c r="K20" s="110"/>
      <c r="L20" s="110"/>
      <c r="M20" s="110"/>
      <c r="N20" s="110"/>
      <c r="O20" s="113"/>
      <c r="P20" s="142">
        <f t="shared" si="0"/>
        <v>0</v>
      </c>
      <c r="Q20" s="107">
        <f t="shared" si="1"/>
        <v>0</v>
      </c>
    </row>
    <row r="21" spans="1:17" x14ac:dyDescent="0.25">
      <c r="A21" s="106"/>
      <c r="B21" s="303"/>
      <c r="C21" s="108"/>
      <c r="D21" s="114"/>
      <c r="E21" s="140"/>
      <c r="F21" s="115"/>
      <c r="G21" s="140"/>
      <c r="H21" s="140"/>
      <c r="I21" s="140"/>
      <c r="J21" s="116"/>
      <c r="K21" s="140"/>
      <c r="L21" s="140"/>
      <c r="M21" s="140"/>
      <c r="N21" s="140"/>
      <c r="O21" s="117"/>
      <c r="P21" s="143">
        <f t="shared" si="0"/>
        <v>0</v>
      </c>
      <c r="Q21" s="118">
        <f t="shared" si="1"/>
        <v>0</v>
      </c>
    </row>
    <row r="22" spans="1:17" ht="15.75" thickBot="1" x14ac:dyDescent="0.3">
      <c r="A22" s="120"/>
      <c r="B22" s="304"/>
      <c r="C22" s="134"/>
      <c r="D22" s="135"/>
      <c r="E22" s="136"/>
      <c r="F22" s="137"/>
      <c r="G22" s="136"/>
      <c r="H22" s="136"/>
      <c r="I22" s="136"/>
      <c r="J22" s="138"/>
      <c r="K22" s="136"/>
      <c r="L22" s="136"/>
      <c r="M22" s="136"/>
      <c r="N22" s="136"/>
      <c r="O22" s="139"/>
      <c r="P22" s="144">
        <f t="shared" si="0"/>
        <v>0</v>
      </c>
      <c r="Q22" s="145">
        <f t="shared" si="1"/>
        <v>0</v>
      </c>
    </row>
    <row r="23" spans="1:17" x14ac:dyDescent="0.25">
      <c r="A23" s="106"/>
      <c r="B23" s="302"/>
      <c r="C23" s="128"/>
      <c r="D23" s="109"/>
      <c r="E23" s="110"/>
      <c r="F23" s="111"/>
      <c r="G23" s="110"/>
      <c r="H23" s="110"/>
      <c r="I23" s="110"/>
      <c r="J23" s="112"/>
      <c r="K23" s="110"/>
      <c r="L23" s="110"/>
      <c r="M23" s="110"/>
      <c r="N23" s="110"/>
      <c r="O23" s="113"/>
      <c r="P23" s="143">
        <f t="shared" si="0"/>
        <v>0</v>
      </c>
      <c r="Q23" s="118">
        <f t="shared" si="1"/>
        <v>0</v>
      </c>
    </row>
    <row r="24" spans="1:17" x14ac:dyDescent="0.25">
      <c r="A24" s="106"/>
      <c r="B24" s="303"/>
      <c r="C24" s="108"/>
      <c r="D24" s="114"/>
      <c r="E24" s="140"/>
      <c r="F24" s="115"/>
      <c r="G24" s="140"/>
      <c r="H24" s="140"/>
      <c r="I24" s="140"/>
      <c r="J24" s="116"/>
      <c r="K24" s="140"/>
      <c r="L24" s="140"/>
      <c r="M24" s="140"/>
      <c r="N24" s="140"/>
      <c r="O24" s="117"/>
      <c r="P24" s="143">
        <f t="shared" si="0"/>
        <v>0</v>
      </c>
      <c r="Q24" s="118">
        <f t="shared" si="1"/>
        <v>0</v>
      </c>
    </row>
    <row r="25" spans="1:17" ht="15.75" thickBot="1" x14ac:dyDescent="0.3">
      <c r="A25" s="120"/>
      <c r="B25" s="304"/>
      <c r="C25" s="134"/>
      <c r="D25" s="135"/>
      <c r="E25" s="136"/>
      <c r="F25" s="137"/>
      <c r="G25" s="136"/>
      <c r="H25" s="136"/>
      <c r="I25" s="136"/>
      <c r="J25" s="138"/>
      <c r="K25" s="136"/>
      <c r="L25" s="136"/>
      <c r="M25" s="136"/>
      <c r="N25" s="136"/>
      <c r="O25" s="139"/>
      <c r="P25" s="126">
        <v>0</v>
      </c>
      <c r="Q25" s="127">
        <v>0</v>
      </c>
    </row>
    <row r="27" spans="1:17" x14ac:dyDescent="0.25">
      <c r="A27" s="49" t="s">
        <v>60</v>
      </c>
    </row>
    <row r="28" spans="1:17" x14ac:dyDescent="0.25">
      <c r="A28" s="49"/>
    </row>
    <row r="29" spans="1:17" x14ac:dyDescent="0.25">
      <c r="A29" t="s">
        <v>72</v>
      </c>
    </row>
  </sheetData>
  <mergeCells count="6">
    <mergeCell ref="B23:B25"/>
    <mergeCell ref="B8:B10"/>
    <mergeCell ref="B11:B13"/>
    <mergeCell ref="B14:B16"/>
    <mergeCell ref="B17:B19"/>
    <mergeCell ref="B20:B22"/>
  </mergeCells>
  <pageMargins left="0.34" right="0.3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6B1C9-9F53-4A67-9A5D-6350FEC9DA07}">
  <dimension ref="A1:AR182"/>
  <sheetViews>
    <sheetView topLeftCell="A52" zoomScale="80" zoomScaleNormal="80" workbookViewId="0">
      <selection activeCell="A94" sqref="A94:XFD182"/>
    </sheetView>
  </sheetViews>
  <sheetFormatPr defaultRowHeight="15" x14ac:dyDescent="0.25"/>
  <cols>
    <col min="1" max="1" width="26.85546875" customWidth="1"/>
    <col min="2" max="5" width="9.140625" hidden="1" customWidth="1"/>
    <col min="6" max="6" width="10.140625" hidden="1" customWidth="1"/>
    <col min="7" max="7" width="11.85546875" hidden="1" customWidth="1"/>
    <col min="8" max="9" width="11.85546875" bestFit="1" customWidth="1"/>
    <col min="10" max="17" width="13.42578125" bestFit="1" customWidth="1"/>
    <col min="18" max="18" width="12.42578125" customWidth="1"/>
    <col min="19" max="19" width="11.140625" customWidth="1"/>
    <col min="20" max="20" width="12.140625" customWidth="1"/>
    <col min="22" max="22" width="11.140625" hidden="1" customWidth="1"/>
    <col min="23" max="24" width="0" hidden="1" customWidth="1"/>
    <col min="25" max="25" width="17.42578125" hidden="1" customWidth="1"/>
    <col min="26" max="26" width="13.5703125" hidden="1" customWidth="1"/>
    <col min="27" max="27" width="11.5703125" hidden="1" customWidth="1"/>
    <col min="28" max="28" width="9.85546875" hidden="1" customWidth="1"/>
    <col min="29" max="37" width="0" hidden="1" customWidth="1"/>
    <col min="40" max="40" width="13.5703125" bestFit="1" customWidth="1"/>
    <col min="41" max="41" width="9.28515625" bestFit="1" customWidth="1"/>
    <col min="42" max="43" width="12.140625" bestFit="1" customWidth="1"/>
  </cols>
  <sheetData>
    <row r="1" spans="1:44" ht="18.75" x14ac:dyDescent="0.3">
      <c r="A1" s="7" t="s">
        <v>13</v>
      </c>
      <c r="B1" s="17"/>
      <c r="C1" s="17"/>
      <c r="D1" s="17"/>
      <c r="E1" s="17"/>
      <c r="F1" s="17"/>
      <c r="K1" s="4" t="s">
        <v>131</v>
      </c>
    </row>
    <row r="2" spans="1:44" x14ac:dyDescent="0.25">
      <c r="A2" s="14" t="s">
        <v>105</v>
      </c>
      <c r="B2" s="18"/>
      <c r="C2" s="17"/>
      <c r="D2" s="17"/>
      <c r="E2" s="17"/>
      <c r="F2" s="17"/>
      <c r="H2" s="202"/>
      <c r="I2" s="202"/>
      <c r="K2" s="6">
        <f>K10-K5</f>
        <v>27</v>
      </c>
      <c r="L2" s="6">
        <f t="shared" ref="L2:T2" si="0">L10-L5</f>
        <v>3</v>
      </c>
      <c r="M2" s="6">
        <f t="shared" si="0"/>
        <v>5</v>
      </c>
      <c r="N2" s="6">
        <f t="shared" si="0"/>
        <v>10</v>
      </c>
      <c r="O2" s="6">
        <f t="shared" si="0"/>
        <v>31</v>
      </c>
      <c r="P2" s="6">
        <f t="shared" si="0"/>
        <v>39</v>
      </c>
      <c r="Q2" s="6">
        <f t="shared" si="0"/>
        <v>29</v>
      </c>
      <c r="R2" s="6">
        <f t="shared" si="0"/>
        <v>22</v>
      </c>
      <c r="S2" s="6">
        <f t="shared" si="0"/>
        <v>32</v>
      </c>
      <c r="T2" s="6">
        <f t="shared" si="0"/>
        <v>33</v>
      </c>
      <c r="U2" s="6"/>
    </row>
    <row r="3" spans="1:44" x14ac:dyDescent="0.25">
      <c r="A3" s="14"/>
      <c r="B3" s="18"/>
      <c r="C3" s="17"/>
      <c r="D3" s="17"/>
      <c r="E3" s="17"/>
      <c r="F3" s="17"/>
      <c r="H3" s="202"/>
      <c r="I3" s="202"/>
      <c r="K3">
        <v>198</v>
      </c>
      <c r="L3">
        <v>222</v>
      </c>
      <c r="M3">
        <v>248</v>
      </c>
      <c r="N3">
        <v>280</v>
      </c>
      <c r="O3">
        <v>311</v>
      </c>
      <c r="P3">
        <v>345</v>
      </c>
      <c r="Q3">
        <v>393</v>
      </c>
      <c r="R3">
        <v>436</v>
      </c>
      <c r="S3">
        <v>474</v>
      </c>
      <c r="T3">
        <v>498</v>
      </c>
      <c r="U3" s="6"/>
    </row>
    <row r="4" spans="1:44" x14ac:dyDescent="0.25">
      <c r="A4" s="14"/>
      <c r="B4" s="18"/>
      <c r="C4" s="17"/>
      <c r="D4" s="17"/>
      <c r="E4" s="17"/>
      <c r="F4" s="17"/>
      <c r="H4" s="202"/>
      <c r="I4" s="202"/>
      <c r="K4" s="299">
        <v>135</v>
      </c>
      <c r="L4" s="299">
        <v>176</v>
      </c>
      <c r="M4" s="299">
        <v>222</v>
      </c>
      <c r="N4" s="299">
        <v>270</v>
      </c>
      <c r="O4" s="299">
        <v>303</v>
      </c>
      <c r="P4" s="299">
        <v>334</v>
      </c>
      <c r="Q4" s="299">
        <v>364</v>
      </c>
      <c r="R4" s="299">
        <v>388</v>
      </c>
      <c r="S4" s="299">
        <v>400</v>
      </c>
      <c r="T4" s="299">
        <v>434</v>
      </c>
      <c r="U4" s="6"/>
    </row>
    <row r="5" spans="1:44" ht="15.75" x14ac:dyDescent="0.25">
      <c r="A5" s="47" t="s">
        <v>14</v>
      </c>
      <c r="H5" s="11"/>
      <c r="K5" s="1">
        <f>SUM(K3:K4)</f>
        <v>333</v>
      </c>
      <c r="L5" s="1">
        <f t="shared" ref="L5:T5" si="1">SUM(L3:L4)</f>
        <v>398</v>
      </c>
      <c r="M5" s="1">
        <f t="shared" si="1"/>
        <v>470</v>
      </c>
      <c r="N5" s="1">
        <f t="shared" si="1"/>
        <v>550</v>
      </c>
      <c r="O5" s="1">
        <f t="shared" si="1"/>
        <v>614</v>
      </c>
      <c r="P5" s="1">
        <f t="shared" si="1"/>
        <v>679</v>
      </c>
      <c r="Q5" s="1">
        <f t="shared" si="1"/>
        <v>757</v>
      </c>
      <c r="R5" s="1">
        <f t="shared" si="1"/>
        <v>824</v>
      </c>
      <c r="S5" s="1">
        <f t="shared" si="1"/>
        <v>874</v>
      </c>
      <c r="T5" s="1">
        <f t="shared" si="1"/>
        <v>932</v>
      </c>
      <c r="AF5" t="s">
        <v>84</v>
      </c>
      <c r="AM5" s="202"/>
      <c r="AN5" s="202"/>
      <c r="AO5" s="202"/>
      <c r="AP5" s="202"/>
      <c r="AQ5" s="202"/>
      <c r="AR5" s="202"/>
    </row>
    <row r="6" spans="1:44" x14ac:dyDescent="0.25">
      <c r="A6" s="1" t="s">
        <v>15</v>
      </c>
      <c r="H6" s="11"/>
      <c r="AM6" s="202"/>
      <c r="AN6" s="202"/>
      <c r="AO6" s="202"/>
      <c r="AP6" s="202"/>
      <c r="AQ6" s="202"/>
      <c r="AR6" s="202"/>
    </row>
    <row r="7" spans="1:44" x14ac:dyDescent="0.25">
      <c r="A7" s="14"/>
      <c r="H7" s="11"/>
      <c r="K7" s="300">
        <f>K3-K11</f>
        <v>9</v>
      </c>
      <c r="L7" s="300">
        <f t="shared" ref="L7:T7" si="2">L3-L11</f>
        <v>17</v>
      </c>
      <c r="M7" s="300">
        <f t="shared" si="2"/>
        <v>16</v>
      </c>
      <c r="N7" s="300">
        <f t="shared" si="2"/>
        <v>15</v>
      </c>
      <c r="O7" s="300">
        <f t="shared" si="2"/>
        <v>19</v>
      </c>
      <c r="P7" s="300">
        <f t="shared" si="2"/>
        <v>23</v>
      </c>
      <c r="Q7" s="300">
        <f t="shared" si="2"/>
        <v>41</v>
      </c>
      <c r="R7" s="300">
        <f t="shared" si="2"/>
        <v>57</v>
      </c>
      <c r="S7" s="300">
        <f t="shared" si="2"/>
        <v>68</v>
      </c>
      <c r="T7" s="300">
        <f t="shared" si="2"/>
        <v>64</v>
      </c>
      <c r="AF7" t="s">
        <v>82</v>
      </c>
      <c r="AG7" t="s">
        <v>83</v>
      </c>
      <c r="AH7" t="s">
        <v>80</v>
      </c>
      <c r="AJ7" t="s">
        <v>83</v>
      </c>
      <c r="AK7" t="s">
        <v>80</v>
      </c>
      <c r="AM7" s="202"/>
      <c r="AN7" s="202"/>
      <c r="AO7" s="202"/>
      <c r="AP7" s="202"/>
      <c r="AQ7" s="202"/>
      <c r="AR7" s="202"/>
    </row>
    <row r="8" spans="1:44" ht="15.75" thickBot="1" x14ac:dyDescent="0.3">
      <c r="B8" s="11" t="s">
        <v>16</v>
      </c>
      <c r="C8" s="11" t="s">
        <v>16</v>
      </c>
      <c r="D8" s="11" t="s">
        <v>16</v>
      </c>
      <c r="E8" s="11" t="s">
        <v>16</v>
      </c>
      <c r="F8" s="11" t="s">
        <v>16</v>
      </c>
      <c r="G8" s="11" t="s">
        <v>16</v>
      </c>
      <c r="H8" s="11" t="s">
        <v>16</v>
      </c>
      <c r="I8" s="11" t="s">
        <v>16</v>
      </c>
      <c r="J8" s="11" t="s">
        <v>16</v>
      </c>
      <c r="K8" s="301">
        <f>K12-K4</f>
        <v>36</v>
      </c>
      <c r="L8" s="301">
        <f t="shared" ref="L8:T8" si="3">L12-L4</f>
        <v>20</v>
      </c>
      <c r="M8" s="301">
        <f t="shared" si="3"/>
        <v>21</v>
      </c>
      <c r="N8" s="301">
        <f t="shared" si="3"/>
        <v>25</v>
      </c>
      <c r="O8" s="301">
        <f t="shared" si="3"/>
        <v>50</v>
      </c>
      <c r="P8" s="301">
        <f t="shared" si="3"/>
        <v>62</v>
      </c>
      <c r="Q8" s="301">
        <f t="shared" si="3"/>
        <v>70</v>
      </c>
      <c r="R8" s="301">
        <f t="shared" si="3"/>
        <v>79</v>
      </c>
      <c r="S8" s="301">
        <f t="shared" si="3"/>
        <v>100</v>
      </c>
      <c r="T8" s="301">
        <f t="shared" si="3"/>
        <v>97</v>
      </c>
      <c r="AF8">
        <v>2024</v>
      </c>
      <c r="AG8">
        <v>1</v>
      </c>
      <c r="AH8">
        <v>0.5</v>
      </c>
      <c r="AJ8">
        <v>1</v>
      </c>
      <c r="AK8">
        <v>0.5</v>
      </c>
      <c r="AM8" s="202"/>
      <c r="AN8" s="202"/>
      <c r="AO8" s="202"/>
      <c r="AP8" s="202"/>
      <c r="AQ8" s="202"/>
      <c r="AR8" s="202"/>
    </row>
    <row r="9" spans="1:44" ht="15.75" thickBot="1" x14ac:dyDescent="0.3">
      <c r="A9" s="8" t="s">
        <v>8</v>
      </c>
      <c r="B9" s="27">
        <v>2015</v>
      </c>
      <c r="C9" s="27">
        <v>2016</v>
      </c>
      <c r="D9" s="27">
        <v>2017</v>
      </c>
      <c r="E9" s="27">
        <v>2018</v>
      </c>
      <c r="F9" s="27">
        <v>2019</v>
      </c>
      <c r="G9" s="27">
        <v>2020</v>
      </c>
      <c r="H9" s="46">
        <v>2021</v>
      </c>
      <c r="I9" s="28">
        <v>2022</v>
      </c>
      <c r="J9" s="28">
        <v>2023</v>
      </c>
      <c r="K9" s="28">
        <v>2024</v>
      </c>
      <c r="L9" s="28">
        <v>2025</v>
      </c>
      <c r="M9" s="28">
        <v>2026</v>
      </c>
      <c r="N9" s="28">
        <v>2027</v>
      </c>
      <c r="O9" s="28">
        <v>2028</v>
      </c>
      <c r="P9" s="28">
        <v>2029</v>
      </c>
      <c r="Q9" s="28">
        <v>2030</v>
      </c>
      <c r="R9" s="28">
        <v>2031</v>
      </c>
      <c r="S9" s="28">
        <v>2032</v>
      </c>
      <c r="T9" s="28">
        <v>2033</v>
      </c>
      <c r="U9" s="28">
        <v>2034</v>
      </c>
      <c r="AF9">
        <v>2025</v>
      </c>
      <c r="AG9">
        <v>3</v>
      </c>
      <c r="AH9">
        <v>1</v>
      </c>
      <c r="AJ9">
        <v>3</v>
      </c>
      <c r="AK9">
        <v>1</v>
      </c>
      <c r="AM9" s="202"/>
      <c r="AN9" s="202"/>
      <c r="AO9" s="202"/>
      <c r="AP9" s="202"/>
      <c r="AQ9" s="202"/>
      <c r="AR9" s="202"/>
    </row>
    <row r="10" spans="1:44" x14ac:dyDescent="0.25">
      <c r="A10" s="9" t="s">
        <v>18</v>
      </c>
      <c r="B10" s="29">
        <f>B11+B12</f>
        <v>163</v>
      </c>
      <c r="C10" s="29">
        <f t="shared" ref="C10:U10" si="4">C11+C12</f>
        <v>161</v>
      </c>
      <c r="D10" s="29">
        <f t="shared" si="4"/>
        <v>149</v>
      </c>
      <c r="E10" s="29">
        <f t="shared" si="4"/>
        <v>170</v>
      </c>
      <c r="F10" s="29">
        <f t="shared" si="4"/>
        <v>171</v>
      </c>
      <c r="G10" s="29">
        <f t="shared" si="4"/>
        <v>200</v>
      </c>
      <c r="H10" s="10">
        <f t="shared" si="4"/>
        <v>211</v>
      </c>
      <c r="I10" s="10">
        <f t="shared" si="4"/>
        <v>210</v>
      </c>
      <c r="J10" s="10">
        <f t="shared" si="4"/>
        <v>287</v>
      </c>
      <c r="K10" s="10">
        <f t="shared" si="4"/>
        <v>360</v>
      </c>
      <c r="L10" s="10">
        <f t="shared" si="4"/>
        <v>401</v>
      </c>
      <c r="M10" s="10">
        <f t="shared" si="4"/>
        <v>475</v>
      </c>
      <c r="N10" s="10">
        <f t="shared" si="4"/>
        <v>560</v>
      </c>
      <c r="O10" s="10">
        <f t="shared" si="4"/>
        <v>645</v>
      </c>
      <c r="P10" s="10">
        <f t="shared" si="4"/>
        <v>718</v>
      </c>
      <c r="Q10" s="10">
        <f t="shared" si="4"/>
        <v>786</v>
      </c>
      <c r="R10" s="10">
        <f t="shared" si="4"/>
        <v>846</v>
      </c>
      <c r="S10" s="10">
        <f t="shared" si="4"/>
        <v>906</v>
      </c>
      <c r="T10" s="10">
        <f t="shared" si="4"/>
        <v>965</v>
      </c>
      <c r="U10" s="10">
        <f t="shared" si="4"/>
        <v>1066</v>
      </c>
      <c r="AF10">
        <v>2026</v>
      </c>
      <c r="AG10">
        <v>7</v>
      </c>
      <c r="AH10">
        <v>3</v>
      </c>
      <c r="AJ10">
        <v>7</v>
      </c>
      <c r="AK10">
        <v>3</v>
      </c>
      <c r="AM10" s="202"/>
      <c r="AN10" s="202"/>
      <c r="AO10" s="202"/>
      <c r="AP10" s="202"/>
      <c r="AQ10" s="202"/>
      <c r="AR10" s="202"/>
    </row>
    <row r="11" spans="1:44" x14ac:dyDescent="0.25">
      <c r="A11" s="30" t="s">
        <v>20</v>
      </c>
      <c r="B11" s="20">
        <v>93</v>
      </c>
      <c r="C11" s="20">
        <v>95</v>
      </c>
      <c r="D11" s="20">
        <v>99</v>
      </c>
      <c r="E11" s="20">
        <v>112</v>
      </c>
      <c r="F11" s="20">
        <v>113</v>
      </c>
      <c r="G11" s="20">
        <v>134</v>
      </c>
      <c r="H11" s="6">
        <v>149</v>
      </c>
      <c r="I11" s="6">
        <v>156</v>
      </c>
      <c r="J11" s="6">
        <v>175</v>
      </c>
      <c r="K11" s="6">
        <v>189</v>
      </c>
      <c r="L11" s="6">
        <v>205</v>
      </c>
      <c r="M11" s="6">
        <v>232</v>
      </c>
      <c r="N11" s="6">
        <v>265</v>
      </c>
      <c r="O11" s="6">
        <v>292</v>
      </c>
      <c r="P11" s="6">
        <v>322</v>
      </c>
      <c r="Q11" s="6">
        <v>352</v>
      </c>
      <c r="R11" s="6">
        <v>379</v>
      </c>
      <c r="S11" s="6">
        <v>406</v>
      </c>
      <c r="T11" s="6">
        <v>434</v>
      </c>
      <c r="U11" s="6">
        <v>505</v>
      </c>
      <c r="AF11">
        <v>2027</v>
      </c>
      <c r="AG11">
        <v>10</v>
      </c>
      <c r="AH11">
        <v>5</v>
      </c>
      <c r="AJ11">
        <v>10</v>
      </c>
      <c r="AK11">
        <v>5</v>
      </c>
      <c r="AM11" s="202"/>
      <c r="AN11" s="202"/>
      <c r="AO11" s="202"/>
      <c r="AP11" s="202"/>
      <c r="AQ11" s="202"/>
      <c r="AR11" s="202"/>
    </row>
    <row r="12" spans="1:44" ht="15.75" thickBot="1" x14ac:dyDescent="0.3">
      <c r="A12" s="31" t="s">
        <v>19</v>
      </c>
      <c r="B12" s="32">
        <v>70</v>
      </c>
      <c r="C12" s="32">
        <v>66</v>
      </c>
      <c r="D12" s="32">
        <v>50</v>
      </c>
      <c r="E12" s="32">
        <v>58</v>
      </c>
      <c r="F12" s="32">
        <v>58</v>
      </c>
      <c r="G12" s="32">
        <v>66</v>
      </c>
      <c r="H12" s="23">
        <v>62</v>
      </c>
      <c r="I12" s="23">
        <v>54</v>
      </c>
      <c r="J12" s="23">
        <v>112</v>
      </c>
      <c r="K12" s="23">
        <v>171</v>
      </c>
      <c r="L12" s="23">
        <v>196</v>
      </c>
      <c r="M12" s="23">
        <v>243</v>
      </c>
      <c r="N12" s="23">
        <v>295</v>
      </c>
      <c r="O12" s="23">
        <v>353</v>
      </c>
      <c r="P12" s="23">
        <v>396</v>
      </c>
      <c r="Q12" s="23">
        <v>434</v>
      </c>
      <c r="R12" s="23">
        <v>467</v>
      </c>
      <c r="S12" s="23">
        <v>500</v>
      </c>
      <c r="T12" s="23">
        <v>531</v>
      </c>
      <c r="U12" s="23">
        <v>561</v>
      </c>
      <c r="AF12">
        <v>2028</v>
      </c>
      <c r="AG12">
        <v>12</v>
      </c>
      <c r="AH12">
        <v>5</v>
      </c>
      <c r="AJ12">
        <v>12</v>
      </c>
      <c r="AK12">
        <v>5</v>
      </c>
      <c r="AM12" s="202"/>
      <c r="AN12" s="202"/>
      <c r="AO12" s="202"/>
      <c r="AP12" s="202"/>
      <c r="AQ12" s="202"/>
      <c r="AR12" s="202"/>
    </row>
    <row r="13" spans="1:44" ht="15.75" thickBot="1" x14ac:dyDescent="0.3">
      <c r="A13" s="15"/>
      <c r="B13" s="33"/>
      <c r="C13" s="33"/>
      <c r="D13" s="33"/>
      <c r="E13" s="33"/>
      <c r="F13" s="33"/>
      <c r="G13" s="33"/>
      <c r="AF13">
        <v>2029</v>
      </c>
      <c r="AG13">
        <v>13</v>
      </c>
      <c r="AH13">
        <v>5</v>
      </c>
      <c r="AJ13">
        <v>13</v>
      </c>
      <c r="AK13">
        <v>5</v>
      </c>
    </row>
    <row r="14" spans="1:44" x14ac:dyDescent="0.25">
      <c r="A14" s="9" t="s">
        <v>21</v>
      </c>
      <c r="B14" s="29"/>
      <c r="C14" s="29"/>
      <c r="D14" s="29"/>
      <c r="E14" s="29"/>
      <c r="F14" s="29"/>
      <c r="G14" s="29"/>
      <c r="H14" s="10">
        <f t="shared" ref="H14:U14" si="5">H15+H16</f>
        <v>0</v>
      </c>
      <c r="I14" s="10">
        <f t="shared" si="5"/>
        <v>0</v>
      </c>
      <c r="J14" s="10">
        <f t="shared" si="5"/>
        <v>0</v>
      </c>
      <c r="K14" s="10">
        <f t="shared" si="5"/>
        <v>0</v>
      </c>
      <c r="L14" s="10">
        <f t="shared" si="5"/>
        <v>0</v>
      </c>
      <c r="M14" s="10">
        <f t="shared" si="5"/>
        <v>0</v>
      </c>
      <c r="N14" s="10">
        <f t="shared" si="5"/>
        <v>0</v>
      </c>
      <c r="O14" s="10">
        <f t="shared" si="5"/>
        <v>0</v>
      </c>
      <c r="P14" s="10">
        <f t="shared" si="5"/>
        <v>0</v>
      </c>
      <c r="Q14" s="10">
        <f t="shared" si="5"/>
        <v>0</v>
      </c>
      <c r="R14" s="10">
        <f t="shared" si="5"/>
        <v>0</v>
      </c>
      <c r="S14" s="10">
        <f t="shared" si="5"/>
        <v>0</v>
      </c>
      <c r="T14" s="10">
        <f t="shared" si="5"/>
        <v>0</v>
      </c>
      <c r="U14" s="10">
        <f t="shared" si="5"/>
        <v>0</v>
      </c>
      <c r="AF14">
        <v>2030</v>
      </c>
      <c r="AG14">
        <v>13</v>
      </c>
      <c r="AH14">
        <v>5</v>
      </c>
      <c r="AJ14">
        <v>13</v>
      </c>
      <c r="AK14">
        <v>5</v>
      </c>
    </row>
    <row r="15" spans="1:44" x14ac:dyDescent="0.25">
      <c r="A15" s="30" t="s">
        <v>20</v>
      </c>
      <c r="B15" s="20"/>
      <c r="C15" s="20"/>
      <c r="D15" s="20"/>
      <c r="E15" s="20"/>
      <c r="F15" s="20"/>
      <c r="G15" s="20"/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AF15">
        <v>2031</v>
      </c>
      <c r="AG15">
        <v>13</v>
      </c>
      <c r="AH15">
        <v>5</v>
      </c>
      <c r="AJ15">
        <v>13</v>
      </c>
      <c r="AK15">
        <v>5</v>
      </c>
    </row>
    <row r="16" spans="1:44" ht="15.75" thickBot="1" x14ac:dyDescent="0.3">
      <c r="A16" s="31" t="s">
        <v>19</v>
      </c>
      <c r="B16" s="32"/>
      <c r="C16" s="32"/>
      <c r="D16" s="32"/>
      <c r="E16" s="32"/>
      <c r="F16" s="32"/>
      <c r="G16" s="32"/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AF16">
        <v>2032</v>
      </c>
      <c r="AG16">
        <v>14</v>
      </c>
      <c r="AH16">
        <v>5</v>
      </c>
      <c r="AJ16">
        <v>14</v>
      </c>
      <c r="AK16">
        <v>5</v>
      </c>
    </row>
    <row r="17" spans="1:37" ht="15.75" thickBot="1" x14ac:dyDescent="0.3">
      <c r="A17" s="15"/>
      <c r="B17" s="33"/>
      <c r="C17" s="33"/>
      <c r="D17" s="33"/>
      <c r="E17" s="33"/>
      <c r="F17" s="33"/>
      <c r="G17" s="33"/>
      <c r="AF17">
        <v>2033</v>
      </c>
      <c r="AG17">
        <v>14</v>
      </c>
      <c r="AH17">
        <v>5</v>
      </c>
      <c r="AJ17">
        <v>14</v>
      </c>
      <c r="AK17">
        <v>5</v>
      </c>
    </row>
    <row r="18" spans="1:37" x14ac:dyDescent="0.25">
      <c r="A18" s="9" t="s">
        <v>22</v>
      </c>
      <c r="B18" s="29"/>
      <c r="C18" s="29"/>
      <c r="D18" s="29"/>
      <c r="E18" s="29"/>
      <c r="F18" s="29"/>
      <c r="G18" s="29"/>
      <c r="H18" s="10">
        <f t="shared" ref="H18:U18" si="6">H19+H20</f>
        <v>0</v>
      </c>
      <c r="I18" s="10">
        <f t="shared" si="6"/>
        <v>0</v>
      </c>
      <c r="J18" s="10">
        <f t="shared" si="6"/>
        <v>0</v>
      </c>
      <c r="K18" s="10">
        <f t="shared" si="6"/>
        <v>0</v>
      </c>
      <c r="L18" s="10">
        <f t="shared" si="6"/>
        <v>0</v>
      </c>
      <c r="M18" s="10">
        <f t="shared" si="6"/>
        <v>0</v>
      </c>
      <c r="N18" s="10">
        <f t="shared" si="6"/>
        <v>0</v>
      </c>
      <c r="O18" s="10">
        <f t="shared" si="6"/>
        <v>0</v>
      </c>
      <c r="P18" s="10">
        <f t="shared" si="6"/>
        <v>0</v>
      </c>
      <c r="Q18" s="10">
        <f t="shared" si="6"/>
        <v>0</v>
      </c>
      <c r="R18" s="10">
        <f t="shared" si="6"/>
        <v>0</v>
      </c>
      <c r="S18" s="10">
        <f t="shared" si="6"/>
        <v>0</v>
      </c>
      <c r="T18" s="10">
        <f t="shared" si="6"/>
        <v>0</v>
      </c>
      <c r="U18" s="10">
        <f t="shared" si="6"/>
        <v>0</v>
      </c>
      <c r="AF18">
        <v>2034</v>
      </c>
      <c r="AG18">
        <v>15</v>
      </c>
      <c r="AH18">
        <v>5</v>
      </c>
      <c r="AJ18">
        <v>15</v>
      </c>
      <c r="AK18">
        <v>5</v>
      </c>
    </row>
    <row r="19" spans="1:37" x14ac:dyDescent="0.25">
      <c r="A19" s="30" t="s">
        <v>20</v>
      </c>
      <c r="B19" s="20"/>
      <c r="C19" s="20"/>
      <c r="D19" s="20"/>
      <c r="E19" s="20"/>
      <c r="F19" s="20"/>
      <c r="G19" s="20"/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</row>
    <row r="20" spans="1:37" ht="15.75" thickBot="1" x14ac:dyDescent="0.3">
      <c r="A20" s="31" t="s">
        <v>19</v>
      </c>
      <c r="B20" s="32"/>
      <c r="C20" s="32"/>
      <c r="D20" s="32"/>
      <c r="E20" s="32"/>
      <c r="F20" s="32"/>
      <c r="G20" s="32"/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</row>
    <row r="21" spans="1:37" x14ac:dyDescent="0.25">
      <c r="A21" s="34" t="s">
        <v>23</v>
      </c>
      <c r="B21" s="35">
        <f>B22+B23</f>
        <v>163</v>
      </c>
      <c r="C21" s="35">
        <f t="shared" ref="C21:Q21" si="7">C22+C23</f>
        <v>161</v>
      </c>
      <c r="D21" s="35">
        <f t="shared" si="7"/>
        <v>149</v>
      </c>
      <c r="E21" s="35">
        <f t="shared" si="7"/>
        <v>170</v>
      </c>
      <c r="F21" s="35">
        <f t="shared" si="7"/>
        <v>171</v>
      </c>
      <c r="G21" s="35">
        <f t="shared" si="7"/>
        <v>200</v>
      </c>
      <c r="H21" s="35">
        <f t="shared" si="7"/>
        <v>211</v>
      </c>
      <c r="I21" s="35">
        <f t="shared" si="7"/>
        <v>210</v>
      </c>
      <c r="J21" s="35">
        <f t="shared" si="7"/>
        <v>287</v>
      </c>
      <c r="K21" s="35">
        <f t="shared" si="7"/>
        <v>360</v>
      </c>
      <c r="L21" s="35">
        <f t="shared" si="7"/>
        <v>401</v>
      </c>
      <c r="M21" s="35">
        <f t="shared" si="7"/>
        <v>475</v>
      </c>
      <c r="N21" s="35">
        <f t="shared" si="7"/>
        <v>560</v>
      </c>
      <c r="O21" s="35">
        <f t="shared" si="7"/>
        <v>645</v>
      </c>
      <c r="P21" s="35">
        <f t="shared" si="7"/>
        <v>718</v>
      </c>
      <c r="Q21" s="35">
        <f t="shared" si="7"/>
        <v>786</v>
      </c>
      <c r="R21" s="35">
        <f>R22+R23</f>
        <v>846</v>
      </c>
      <c r="S21" s="35">
        <f>S22+S23</f>
        <v>906</v>
      </c>
      <c r="T21" s="35">
        <f>T22+T23</f>
        <v>965</v>
      </c>
      <c r="U21" s="35">
        <f>U22+U23</f>
        <v>1066</v>
      </c>
    </row>
    <row r="22" spans="1:37" x14ac:dyDescent="0.25">
      <c r="A22" s="36" t="s">
        <v>17</v>
      </c>
      <c r="B22" s="37">
        <f t="shared" ref="B22:U22" si="8">B11+B15+B19</f>
        <v>93</v>
      </c>
      <c r="C22" s="37">
        <f t="shared" si="8"/>
        <v>95</v>
      </c>
      <c r="D22" s="37">
        <f t="shared" si="8"/>
        <v>99</v>
      </c>
      <c r="E22" s="37">
        <f t="shared" si="8"/>
        <v>112</v>
      </c>
      <c r="F22" s="37">
        <f t="shared" si="8"/>
        <v>113</v>
      </c>
      <c r="G22" s="37">
        <f t="shared" si="8"/>
        <v>134</v>
      </c>
      <c r="H22" s="37">
        <f t="shared" si="8"/>
        <v>149</v>
      </c>
      <c r="I22" s="37">
        <f t="shared" si="8"/>
        <v>156</v>
      </c>
      <c r="J22" s="37">
        <f t="shared" si="8"/>
        <v>175</v>
      </c>
      <c r="K22" s="37">
        <f t="shared" si="8"/>
        <v>189</v>
      </c>
      <c r="L22" s="37">
        <f t="shared" si="8"/>
        <v>205</v>
      </c>
      <c r="M22" s="37">
        <f t="shared" si="8"/>
        <v>232</v>
      </c>
      <c r="N22" s="37">
        <f t="shared" si="8"/>
        <v>265</v>
      </c>
      <c r="O22" s="37">
        <f t="shared" si="8"/>
        <v>292</v>
      </c>
      <c r="P22" s="37">
        <f t="shared" si="8"/>
        <v>322</v>
      </c>
      <c r="Q22" s="37">
        <f t="shared" si="8"/>
        <v>352</v>
      </c>
      <c r="R22" s="37">
        <f t="shared" si="8"/>
        <v>379</v>
      </c>
      <c r="S22" s="37">
        <f t="shared" si="8"/>
        <v>406</v>
      </c>
      <c r="T22" s="37">
        <f t="shared" si="8"/>
        <v>434</v>
      </c>
      <c r="U22" s="37">
        <f t="shared" si="8"/>
        <v>505</v>
      </c>
    </row>
    <row r="23" spans="1:37" x14ac:dyDescent="0.25">
      <c r="A23" s="38" t="s">
        <v>19</v>
      </c>
      <c r="B23" s="39">
        <f t="shared" ref="B23:U23" si="9">B12+B16+B20</f>
        <v>70</v>
      </c>
      <c r="C23" s="39">
        <f t="shared" si="9"/>
        <v>66</v>
      </c>
      <c r="D23" s="39">
        <f t="shared" si="9"/>
        <v>50</v>
      </c>
      <c r="E23" s="39">
        <f t="shared" si="9"/>
        <v>58</v>
      </c>
      <c r="F23" s="39">
        <f t="shared" si="9"/>
        <v>58</v>
      </c>
      <c r="G23" s="39">
        <f t="shared" si="9"/>
        <v>66</v>
      </c>
      <c r="H23" s="39">
        <f t="shared" si="9"/>
        <v>62</v>
      </c>
      <c r="I23" s="39">
        <f t="shared" si="9"/>
        <v>54</v>
      </c>
      <c r="J23" s="39">
        <f t="shared" si="9"/>
        <v>112</v>
      </c>
      <c r="K23" s="39">
        <f t="shared" si="9"/>
        <v>171</v>
      </c>
      <c r="L23" s="39">
        <f t="shared" si="9"/>
        <v>196</v>
      </c>
      <c r="M23" s="39">
        <f t="shared" si="9"/>
        <v>243</v>
      </c>
      <c r="N23" s="39">
        <f t="shared" si="9"/>
        <v>295</v>
      </c>
      <c r="O23" s="39">
        <f t="shared" si="9"/>
        <v>353</v>
      </c>
      <c r="P23" s="39">
        <f t="shared" si="9"/>
        <v>396</v>
      </c>
      <c r="Q23" s="39">
        <f t="shared" si="9"/>
        <v>434</v>
      </c>
      <c r="R23" s="39">
        <f t="shared" si="9"/>
        <v>467</v>
      </c>
      <c r="S23" s="39">
        <f t="shared" si="9"/>
        <v>500</v>
      </c>
      <c r="T23" s="39">
        <f t="shared" si="9"/>
        <v>531</v>
      </c>
      <c r="U23" s="39">
        <f t="shared" si="9"/>
        <v>561</v>
      </c>
    </row>
    <row r="24" spans="1:37" x14ac:dyDescent="0.25">
      <c r="A24" s="5"/>
      <c r="H24" s="21"/>
      <c r="I24" s="19"/>
      <c r="J24" s="19"/>
      <c r="K24" s="19"/>
      <c r="L24" s="19"/>
      <c r="M24" s="19"/>
      <c r="N24" s="19"/>
      <c r="O24" s="19"/>
      <c r="P24" s="19"/>
      <c r="Q24" s="19"/>
    </row>
    <row r="25" spans="1:37" x14ac:dyDescent="0.25">
      <c r="H25" s="5" t="s">
        <v>80</v>
      </c>
      <c r="I25" s="5"/>
      <c r="J25" s="5"/>
      <c r="K25" s="5">
        <v>2.42</v>
      </c>
      <c r="L25" s="5">
        <v>2.4</v>
      </c>
      <c r="M25" s="5">
        <v>2.5299999999999998</v>
      </c>
      <c r="N25" s="5">
        <v>2.64</v>
      </c>
      <c r="O25" s="5">
        <v>2.78</v>
      </c>
      <c r="P25" s="5">
        <v>2.78</v>
      </c>
      <c r="Q25" s="5">
        <v>2.78</v>
      </c>
      <c r="R25" s="5">
        <v>2.78</v>
      </c>
      <c r="S25" s="5">
        <v>2.78</v>
      </c>
      <c r="T25" s="5">
        <v>2.78</v>
      </c>
      <c r="U25" s="5">
        <v>2.78</v>
      </c>
    </row>
    <row r="26" spans="1:37" x14ac:dyDescent="0.25">
      <c r="H26" s="11"/>
    </row>
    <row r="27" spans="1:37" ht="15.75" x14ac:dyDescent="0.25">
      <c r="A27" s="47" t="s">
        <v>34</v>
      </c>
      <c r="H27" s="11"/>
    </row>
    <row r="28" spans="1:37" x14ac:dyDescent="0.25">
      <c r="A28" s="1" t="s">
        <v>15</v>
      </c>
      <c r="H28" s="11"/>
    </row>
    <row r="29" spans="1:37" x14ac:dyDescent="0.25">
      <c r="A29" s="14" t="s">
        <v>116</v>
      </c>
      <c r="H29" s="11"/>
    </row>
    <row r="30" spans="1:37" x14ac:dyDescent="0.25">
      <c r="A30" s="1"/>
      <c r="H30" s="11"/>
    </row>
    <row r="31" spans="1:37" ht="15.75" thickBot="1" x14ac:dyDescent="0.3">
      <c r="B31" s="11" t="s">
        <v>16</v>
      </c>
      <c r="C31" s="11" t="s">
        <v>16</v>
      </c>
      <c r="D31" s="11" t="s">
        <v>16</v>
      </c>
      <c r="E31" s="11" t="s">
        <v>16</v>
      </c>
      <c r="F31" s="11" t="s">
        <v>16</v>
      </c>
      <c r="G31" s="11" t="s">
        <v>16</v>
      </c>
      <c r="H31" s="11" t="s">
        <v>16</v>
      </c>
      <c r="I31" s="11" t="s">
        <v>16</v>
      </c>
      <c r="J31" s="11" t="s">
        <v>16</v>
      </c>
    </row>
    <row r="32" spans="1:37" ht="15.75" thickBot="1" x14ac:dyDescent="0.3">
      <c r="A32" s="8" t="s">
        <v>8</v>
      </c>
      <c r="B32" s="27">
        <v>2015</v>
      </c>
      <c r="C32" s="27">
        <v>2016</v>
      </c>
      <c r="D32" s="27">
        <v>2017</v>
      </c>
      <c r="E32" s="27">
        <v>2018</v>
      </c>
      <c r="F32" s="27">
        <v>2019</v>
      </c>
      <c r="G32" s="27">
        <v>2020</v>
      </c>
      <c r="H32" s="46">
        <v>2021</v>
      </c>
      <c r="I32" s="28">
        <v>2022</v>
      </c>
      <c r="J32" s="28">
        <v>2023</v>
      </c>
      <c r="K32" s="28">
        <v>2024</v>
      </c>
      <c r="L32" s="28">
        <v>2025</v>
      </c>
      <c r="M32" s="28">
        <v>2026</v>
      </c>
      <c r="N32" s="28">
        <v>2027</v>
      </c>
      <c r="O32" s="28">
        <v>2028</v>
      </c>
      <c r="P32" s="28">
        <v>2029</v>
      </c>
      <c r="Q32" s="28">
        <v>2030</v>
      </c>
      <c r="R32" s="28">
        <v>2031</v>
      </c>
      <c r="S32" s="28">
        <v>2032</v>
      </c>
      <c r="T32" s="28">
        <v>2033</v>
      </c>
      <c r="U32" s="28">
        <v>2034</v>
      </c>
    </row>
    <row r="33" spans="1:31" x14ac:dyDescent="0.25">
      <c r="A33" s="9" t="s">
        <v>18</v>
      </c>
      <c r="B33" s="29">
        <f>B34+B35</f>
        <v>0</v>
      </c>
      <c r="C33" s="29">
        <f t="shared" ref="C33:S33" si="10">C34+C35</f>
        <v>0</v>
      </c>
      <c r="D33" s="29">
        <f t="shared" si="10"/>
        <v>0</v>
      </c>
      <c r="E33" s="29">
        <f t="shared" si="10"/>
        <v>0</v>
      </c>
      <c r="F33" s="29">
        <f t="shared" si="10"/>
        <v>0</v>
      </c>
      <c r="G33" s="29">
        <f t="shared" si="10"/>
        <v>0</v>
      </c>
      <c r="H33" s="10">
        <f t="shared" si="10"/>
        <v>0</v>
      </c>
      <c r="I33" s="10">
        <f t="shared" si="10"/>
        <v>0</v>
      </c>
      <c r="J33" s="10">
        <f t="shared" si="10"/>
        <v>0</v>
      </c>
      <c r="K33" s="10">
        <f t="shared" si="10"/>
        <v>0</v>
      </c>
      <c r="L33" s="10">
        <f t="shared" si="10"/>
        <v>0</v>
      </c>
      <c r="M33" s="10">
        <f t="shared" si="10"/>
        <v>0</v>
      </c>
      <c r="N33" s="10">
        <f t="shared" si="10"/>
        <v>0</v>
      </c>
      <c r="O33" s="10">
        <f t="shared" si="10"/>
        <v>0</v>
      </c>
      <c r="P33" s="10">
        <f t="shared" si="10"/>
        <v>0</v>
      </c>
      <c r="Q33" s="10">
        <f t="shared" si="10"/>
        <v>0</v>
      </c>
      <c r="R33" s="10">
        <f t="shared" si="10"/>
        <v>0</v>
      </c>
      <c r="S33" s="10">
        <f t="shared" si="10"/>
        <v>0</v>
      </c>
      <c r="T33" s="10">
        <f t="shared" ref="T33:U33" si="11">T34+T35</f>
        <v>0</v>
      </c>
      <c r="U33" s="10">
        <f t="shared" si="11"/>
        <v>0</v>
      </c>
    </row>
    <row r="34" spans="1:31" x14ac:dyDescent="0.25">
      <c r="A34" s="30" t="s">
        <v>20</v>
      </c>
      <c r="B34" s="20"/>
      <c r="C34" s="20"/>
      <c r="D34" s="20"/>
      <c r="E34" s="20"/>
      <c r="F34" s="20"/>
      <c r="G34" s="20"/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</row>
    <row r="35" spans="1:31" ht="15.75" thickBot="1" x14ac:dyDescent="0.3">
      <c r="A35" s="31" t="s">
        <v>19</v>
      </c>
      <c r="B35" s="32"/>
      <c r="C35" s="32"/>
      <c r="D35" s="32"/>
      <c r="E35" s="32"/>
      <c r="F35" s="32"/>
      <c r="G35" s="32"/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</row>
    <row r="36" spans="1:31" ht="15.75" thickBot="1" x14ac:dyDescent="0.3">
      <c r="A36" s="15"/>
      <c r="B36" s="33"/>
      <c r="C36" s="33"/>
      <c r="D36" s="33"/>
      <c r="E36" s="33"/>
      <c r="F36" s="33"/>
      <c r="G36" s="33"/>
    </row>
    <row r="37" spans="1:31" x14ac:dyDescent="0.25">
      <c r="A37" s="9" t="s">
        <v>21</v>
      </c>
      <c r="B37" s="29"/>
      <c r="C37" s="29"/>
      <c r="D37" s="29"/>
      <c r="E37" s="29"/>
      <c r="F37" s="29"/>
      <c r="G37" s="29"/>
      <c r="H37" s="10">
        <f t="shared" ref="H37:S37" si="12">H38+H39</f>
        <v>0</v>
      </c>
      <c r="I37" s="10">
        <f t="shared" si="12"/>
        <v>0</v>
      </c>
      <c r="J37" s="10">
        <f t="shared" si="12"/>
        <v>0</v>
      </c>
      <c r="K37" s="10">
        <f t="shared" si="12"/>
        <v>0.9</v>
      </c>
      <c r="L37" s="10">
        <f t="shared" si="12"/>
        <v>3</v>
      </c>
      <c r="M37" s="10">
        <f t="shared" si="12"/>
        <v>6</v>
      </c>
      <c r="N37" s="10">
        <f t="shared" si="12"/>
        <v>10</v>
      </c>
      <c r="O37" s="10">
        <f t="shared" si="12"/>
        <v>17</v>
      </c>
      <c r="P37" s="10">
        <f t="shared" si="12"/>
        <v>26</v>
      </c>
      <c r="Q37" s="10">
        <f t="shared" si="12"/>
        <v>35</v>
      </c>
      <c r="R37" s="10">
        <f t="shared" si="12"/>
        <v>44</v>
      </c>
      <c r="S37" s="10">
        <f t="shared" si="12"/>
        <v>52</v>
      </c>
      <c r="T37" s="10">
        <f t="shared" ref="T37:U37" si="13">T38+T39</f>
        <v>60</v>
      </c>
      <c r="U37" s="10">
        <f t="shared" si="13"/>
        <v>68</v>
      </c>
    </row>
    <row r="38" spans="1:31" x14ac:dyDescent="0.25">
      <c r="A38" s="30" t="s">
        <v>20</v>
      </c>
      <c r="B38" s="20"/>
      <c r="C38" s="20"/>
      <c r="D38" s="20"/>
      <c r="E38" s="20"/>
      <c r="F38" s="20"/>
      <c r="G38" s="20"/>
      <c r="H38" s="6">
        <v>0</v>
      </c>
      <c r="I38" s="6">
        <v>0</v>
      </c>
      <c r="J38" s="6">
        <v>0</v>
      </c>
      <c r="K38" s="6">
        <v>0.5</v>
      </c>
      <c r="L38" s="6">
        <v>2</v>
      </c>
      <c r="M38" s="6">
        <v>3</v>
      </c>
      <c r="N38" s="6">
        <v>6</v>
      </c>
      <c r="O38" s="6">
        <v>10</v>
      </c>
      <c r="P38" s="6">
        <v>15</v>
      </c>
      <c r="Q38" s="6">
        <v>20</v>
      </c>
      <c r="R38" s="6">
        <v>25</v>
      </c>
      <c r="S38" s="6">
        <v>30</v>
      </c>
      <c r="T38" s="6">
        <v>35</v>
      </c>
      <c r="U38" s="6">
        <v>40</v>
      </c>
    </row>
    <row r="39" spans="1:31" ht="15.75" thickBot="1" x14ac:dyDescent="0.3">
      <c r="A39" s="31" t="s">
        <v>19</v>
      </c>
      <c r="B39" s="32"/>
      <c r="C39" s="32"/>
      <c r="D39" s="32"/>
      <c r="E39" s="32"/>
      <c r="F39" s="32"/>
      <c r="G39" s="32"/>
      <c r="H39" s="23">
        <v>0</v>
      </c>
      <c r="I39" s="23">
        <v>0</v>
      </c>
      <c r="J39" s="23">
        <v>0</v>
      </c>
      <c r="K39" s="23">
        <v>0.4</v>
      </c>
      <c r="L39" s="23">
        <v>1</v>
      </c>
      <c r="M39" s="23">
        <v>3</v>
      </c>
      <c r="N39" s="23">
        <v>4</v>
      </c>
      <c r="O39" s="23">
        <v>7</v>
      </c>
      <c r="P39" s="23">
        <v>11</v>
      </c>
      <c r="Q39" s="23">
        <v>15</v>
      </c>
      <c r="R39" s="23">
        <v>19</v>
      </c>
      <c r="S39" s="23">
        <v>22</v>
      </c>
      <c r="T39" s="23">
        <v>25</v>
      </c>
      <c r="U39" s="23">
        <v>28</v>
      </c>
    </row>
    <row r="40" spans="1:31" ht="15.75" thickBot="1" x14ac:dyDescent="0.3">
      <c r="A40" s="15"/>
      <c r="B40" s="33"/>
      <c r="C40" s="33"/>
      <c r="D40" s="33"/>
      <c r="E40" s="33"/>
      <c r="F40" s="33"/>
      <c r="G40" s="33"/>
    </row>
    <row r="41" spans="1:31" x14ac:dyDescent="0.25">
      <c r="A41" s="9" t="s">
        <v>22</v>
      </c>
      <c r="B41" s="29"/>
      <c r="C41" s="29"/>
      <c r="D41" s="29"/>
      <c r="E41" s="29"/>
      <c r="F41" s="29"/>
      <c r="G41" s="29"/>
      <c r="H41" s="10">
        <f t="shared" ref="H41:S41" si="14">H42+H43</f>
        <v>0</v>
      </c>
      <c r="I41" s="10">
        <f t="shared" si="14"/>
        <v>0</v>
      </c>
      <c r="J41" s="10">
        <f t="shared" si="14"/>
        <v>0</v>
      </c>
      <c r="K41" s="10">
        <f t="shared" si="14"/>
        <v>0</v>
      </c>
      <c r="L41" s="10">
        <f t="shared" si="14"/>
        <v>0</v>
      </c>
      <c r="M41" s="10">
        <f t="shared" si="14"/>
        <v>0</v>
      </c>
      <c r="N41" s="10">
        <f t="shared" si="14"/>
        <v>0</v>
      </c>
      <c r="O41" s="10">
        <f t="shared" si="14"/>
        <v>0</v>
      </c>
      <c r="P41" s="10">
        <f t="shared" si="14"/>
        <v>0</v>
      </c>
      <c r="Q41" s="10">
        <f t="shared" si="14"/>
        <v>0</v>
      </c>
      <c r="R41" s="10">
        <f t="shared" si="14"/>
        <v>0</v>
      </c>
      <c r="S41" s="10">
        <f t="shared" si="14"/>
        <v>0</v>
      </c>
      <c r="T41" s="10">
        <f t="shared" ref="T41:U41" si="15">T42+T43</f>
        <v>0</v>
      </c>
      <c r="U41" s="10">
        <f t="shared" si="15"/>
        <v>0</v>
      </c>
    </row>
    <row r="42" spans="1:31" x14ac:dyDescent="0.25">
      <c r="A42" s="30" t="s">
        <v>20</v>
      </c>
      <c r="B42" s="20"/>
      <c r="C42" s="20"/>
      <c r="D42" s="20"/>
      <c r="E42" s="20"/>
      <c r="F42" s="20"/>
      <c r="G42" s="20"/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1:31" ht="15.75" thickBot="1" x14ac:dyDescent="0.3">
      <c r="A43" s="31" t="s">
        <v>19</v>
      </c>
      <c r="B43" s="32"/>
      <c r="C43" s="32"/>
      <c r="D43" s="32"/>
      <c r="E43" s="32"/>
      <c r="F43" s="32"/>
      <c r="G43" s="32"/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</row>
    <row r="44" spans="1:31" x14ac:dyDescent="0.25">
      <c r="A44" s="34" t="s">
        <v>23</v>
      </c>
      <c r="B44" s="35">
        <f>B45+B46</f>
        <v>0</v>
      </c>
      <c r="C44" s="35">
        <f t="shared" ref="C44:Q44" si="16">C45+C46</f>
        <v>0</v>
      </c>
      <c r="D44" s="35">
        <f t="shared" si="16"/>
        <v>0</v>
      </c>
      <c r="E44" s="35">
        <f t="shared" si="16"/>
        <v>0</v>
      </c>
      <c r="F44" s="35">
        <f t="shared" si="16"/>
        <v>0</v>
      </c>
      <c r="G44" s="35">
        <f t="shared" si="16"/>
        <v>0</v>
      </c>
      <c r="H44" s="35">
        <f t="shared" si="16"/>
        <v>0</v>
      </c>
      <c r="I44" s="35">
        <f t="shared" si="16"/>
        <v>0</v>
      </c>
      <c r="J44" s="35">
        <f t="shared" si="16"/>
        <v>0</v>
      </c>
      <c r="K44" s="35">
        <f t="shared" si="16"/>
        <v>0.9</v>
      </c>
      <c r="L44" s="35">
        <f t="shared" si="16"/>
        <v>3</v>
      </c>
      <c r="M44" s="35">
        <f t="shared" si="16"/>
        <v>6</v>
      </c>
      <c r="N44" s="35">
        <f t="shared" si="16"/>
        <v>10</v>
      </c>
      <c r="O44" s="35">
        <f t="shared" si="16"/>
        <v>17</v>
      </c>
      <c r="P44" s="35">
        <f t="shared" si="16"/>
        <v>26</v>
      </c>
      <c r="Q44" s="35">
        <f t="shared" si="16"/>
        <v>35</v>
      </c>
      <c r="R44" s="35">
        <f>R45+R46</f>
        <v>44</v>
      </c>
      <c r="S44" s="35">
        <f>S45+S46</f>
        <v>52</v>
      </c>
      <c r="T44" s="35">
        <f>T45+T46</f>
        <v>60</v>
      </c>
      <c r="U44" s="35">
        <f>U45+U46</f>
        <v>68</v>
      </c>
    </row>
    <row r="45" spans="1:31" x14ac:dyDescent="0.25">
      <c r="A45" s="36" t="s">
        <v>17</v>
      </c>
      <c r="B45" s="37">
        <f t="shared" ref="B45:S46" si="17">B34+B38+B42</f>
        <v>0</v>
      </c>
      <c r="C45" s="37">
        <f t="shared" si="17"/>
        <v>0</v>
      </c>
      <c r="D45" s="37">
        <f t="shared" si="17"/>
        <v>0</v>
      </c>
      <c r="E45" s="37">
        <f t="shared" si="17"/>
        <v>0</v>
      </c>
      <c r="F45" s="37">
        <f t="shared" si="17"/>
        <v>0</v>
      </c>
      <c r="G45" s="37">
        <f t="shared" si="17"/>
        <v>0</v>
      </c>
      <c r="H45" s="37">
        <f t="shared" si="17"/>
        <v>0</v>
      </c>
      <c r="I45" s="37">
        <f t="shared" si="17"/>
        <v>0</v>
      </c>
      <c r="J45" s="37">
        <f t="shared" si="17"/>
        <v>0</v>
      </c>
      <c r="K45" s="37">
        <f t="shared" si="17"/>
        <v>0.5</v>
      </c>
      <c r="L45" s="37">
        <f t="shared" si="17"/>
        <v>2</v>
      </c>
      <c r="M45" s="37">
        <f t="shared" si="17"/>
        <v>3</v>
      </c>
      <c r="N45" s="37">
        <f t="shared" si="17"/>
        <v>6</v>
      </c>
      <c r="O45" s="37">
        <f t="shared" si="17"/>
        <v>10</v>
      </c>
      <c r="P45" s="37">
        <f t="shared" si="17"/>
        <v>15</v>
      </c>
      <c r="Q45" s="37">
        <f t="shared" si="17"/>
        <v>20</v>
      </c>
      <c r="R45" s="37">
        <f t="shared" si="17"/>
        <v>25</v>
      </c>
      <c r="S45" s="37">
        <f t="shared" si="17"/>
        <v>30</v>
      </c>
      <c r="T45" s="37">
        <f t="shared" ref="T45:U45" si="18">T34+T38+T42</f>
        <v>35</v>
      </c>
      <c r="U45" s="37">
        <f t="shared" si="18"/>
        <v>40</v>
      </c>
    </row>
    <row r="46" spans="1:31" x14ac:dyDescent="0.25">
      <c r="A46" s="38" t="s">
        <v>19</v>
      </c>
      <c r="B46" s="39">
        <f t="shared" si="17"/>
        <v>0</v>
      </c>
      <c r="C46" s="39">
        <f t="shared" si="17"/>
        <v>0</v>
      </c>
      <c r="D46" s="39">
        <f t="shared" si="17"/>
        <v>0</v>
      </c>
      <c r="E46" s="39">
        <f t="shared" si="17"/>
        <v>0</v>
      </c>
      <c r="F46" s="39">
        <f t="shared" si="17"/>
        <v>0</v>
      </c>
      <c r="G46" s="39">
        <f t="shared" si="17"/>
        <v>0</v>
      </c>
      <c r="H46" s="39">
        <f t="shared" si="17"/>
        <v>0</v>
      </c>
      <c r="I46" s="39">
        <f t="shared" si="17"/>
        <v>0</v>
      </c>
      <c r="J46" s="39">
        <f t="shared" si="17"/>
        <v>0</v>
      </c>
      <c r="K46" s="39">
        <f t="shared" si="17"/>
        <v>0.4</v>
      </c>
      <c r="L46" s="39">
        <f t="shared" si="17"/>
        <v>1</v>
      </c>
      <c r="M46" s="39">
        <f t="shared" si="17"/>
        <v>3</v>
      </c>
      <c r="N46" s="39">
        <f t="shared" si="17"/>
        <v>4</v>
      </c>
      <c r="O46" s="39">
        <f t="shared" si="17"/>
        <v>7</v>
      </c>
      <c r="P46" s="39">
        <f t="shared" si="17"/>
        <v>11</v>
      </c>
      <c r="Q46" s="39">
        <f t="shared" si="17"/>
        <v>15</v>
      </c>
      <c r="R46" s="39">
        <f t="shared" si="17"/>
        <v>19</v>
      </c>
      <c r="S46" s="39">
        <f t="shared" si="17"/>
        <v>22</v>
      </c>
      <c r="T46" s="39">
        <f t="shared" ref="T46:U46" si="19">T35+T39+T43</f>
        <v>25</v>
      </c>
      <c r="U46" s="39">
        <f t="shared" si="19"/>
        <v>28</v>
      </c>
    </row>
    <row r="47" spans="1:31" ht="15.75" x14ac:dyDescent="0.25">
      <c r="A47" s="47" t="s">
        <v>35</v>
      </c>
      <c r="H47" s="11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</row>
    <row r="48" spans="1:31" x14ac:dyDescent="0.25">
      <c r="A48" s="1" t="s">
        <v>15</v>
      </c>
      <c r="H48" s="11"/>
      <c r="I48" t="s">
        <v>81</v>
      </c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</row>
    <row r="49" spans="1:31" x14ac:dyDescent="0.25">
      <c r="A49" s="14" t="s">
        <v>118</v>
      </c>
      <c r="H49" s="11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</row>
    <row r="50" spans="1:31" x14ac:dyDescent="0.25">
      <c r="A50" s="1"/>
      <c r="H50" s="11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</row>
    <row r="51" spans="1:31" ht="15.75" thickBot="1" x14ac:dyDescent="0.3">
      <c r="B51" s="11" t="s">
        <v>16</v>
      </c>
      <c r="C51" s="11" t="s">
        <v>16</v>
      </c>
      <c r="D51" s="11" t="s">
        <v>16</v>
      </c>
      <c r="E51" s="11" t="s">
        <v>16</v>
      </c>
      <c r="F51" s="11" t="s">
        <v>16</v>
      </c>
      <c r="G51" s="11" t="s">
        <v>16</v>
      </c>
      <c r="H51" s="11" t="s">
        <v>16</v>
      </c>
      <c r="I51" s="11" t="s">
        <v>16</v>
      </c>
      <c r="J51" s="11" t="s">
        <v>16</v>
      </c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</row>
    <row r="52" spans="1:31" ht="15.75" thickBot="1" x14ac:dyDescent="0.3">
      <c r="A52" s="8" t="s">
        <v>8</v>
      </c>
      <c r="B52" s="27">
        <v>2015</v>
      </c>
      <c r="C52" s="27">
        <v>2016</v>
      </c>
      <c r="D52" s="27">
        <v>2017</v>
      </c>
      <c r="E52" s="27">
        <v>2018</v>
      </c>
      <c r="F52" s="27">
        <v>2019</v>
      </c>
      <c r="G52" s="27">
        <v>2020</v>
      </c>
      <c r="H52" s="46">
        <v>2021</v>
      </c>
      <c r="I52" s="28">
        <v>2022</v>
      </c>
      <c r="J52" s="28">
        <v>2023</v>
      </c>
      <c r="K52" s="28">
        <v>2024</v>
      </c>
      <c r="L52" s="28">
        <v>2025</v>
      </c>
      <c r="M52" s="28">
        <v>2026</v>
      </c>
      <c r="N52" s="28">
        <v>2027</v>
      </c>
      <c r="O52" s="28">
        <v>2028</v>
      </c>
      <c r="P52" s="28">
        <v>2029</v>
      </c>
      <c r="Q52" s="28">
        <v>2030</v>
      </c>
      <c r="R52" s="28">
        <v>2031</v>
      </c>
      <c r="S52" s="28">
        <v>2032</v>
      </c>
      <c r="T52" s="28">
        <v>2033</v>
      </c>
      <c r="U52" s="28">
        <v>2034</v>
      </c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</row>
    <row r="53" spans="1:31" x14ac:dyDescent="0.25">
      <c r="A53" s="9" t="s">
        <v>18</v>
      </c>
      <c r="B53" s="29">
        <f>B54+B55</f>
        <v>0</v>
      </c>
      <c r="C53" s="29">
        <f t="shared" ref="C53:T53" si="20">C54+C55</f>
        <v>0</v>
      </c>
      <c r="D53" s="29">
        <f t="shared" si="20"/>
        <v>0</v>
      </c>
      <c r="E53" s="29">
        <f t="shared" si="20"/>
        <v>0</v>
      </c>
      <c r="F53" s="29">
        <f t="shared" si="20"/>
        <v>0</v>
      </c>
      <c r="G53" s="29">
        <f t="shared" si="20"/>
        <v>0</v>
      </c>
      <c r="H53" s="10">
        <f t="shared" si="20"/>
        <v>0</v>
      </c>
      <c r="I53" s="10">
        <f t="shared" si="20"/>
        <v>0</v>
      </c>
      <c r="J53" s="10">
        <f t="shared" si="20"/>
        <v>0</v>
      </c>
      <c r="K53" s="10">
        <f t="shared" si="20"/>
        <v>0</v>
      </c>
      <c r="L53" s="10">
        <f t="shared" si="20"/>
        <v>0</v>
      </c>
      <c r="M53" s="10">
        <f t="shared" si="20"/>
        <v>0</v>
      </c>
      <c r="N53" s="10">
        <f t="shared" si="20"/>
        <v>0</v>
      </c>
      <c r="O53" s="10">
        <f t="shared" si="20"/>
        <v>0</v>
      </c>
      <c r="P53" s="10">
        <f t="shared" si="20"/>
        <v>0</v>
      </c>
      <c r="Q53" s="10">
        <f t="shared" si="20"/>
        <v>0</v>
      </c>
      <c r="R53" s="10">
        <f t="shared" si="20"/>
        <v>0</v>
      </c>
      <c r="S53" s="10">
        <f t="shared" si="20"/>
        <v>0</v>
      </c>
      <c r="T53" s="10">
        <f t="shared" si="20"/>
        <v>0</v>
      </c>
      <c r="U53" s="10">
        <f t="shared" ref="U53" si="21">U54+U55</f>
        <v>0</v>
      </c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</row>
    <row r="54" spans="1:31" x14ac:dyDescent="0.25">
      <c r="A54" s="30" t="s">
        <v>20</v>
      </c>
      <c r="B54" s="20"/>
      <c r="C54" s="20"/>
      <c r="D54" s="20"/>
      <c r="E54" s="20"/>
      <c r="F54" s="20"/>
      <c r="G54" s="20"/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</row>
    <row r="55" spans="1:31" ht="15.75" thickBot="1" x14ac:dyDescent="0.3">
      <c r="A55" s="31" t="s">
        <v>19</v>
      </c>
      <c r="B55" s="32"/>
      <c r="C55" s="32"/>
      <c r="D55" s="32"/>
      <c r="E55" s="32"/>
      <c r="F55" s="32"/>
      <c r="G55" s="32"/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</row>
    <row r="56" spans="1:31" ht="15.75" thickBot="1" x14ac:dyDescent="0.3">
      <c r="A56" s="15"/>
      <c r="B56" s="33"/>
      <c r="C56" s="33"/>
      <c r="D56" s="33"/>
      <c r="E56" s="33"/>
      <c r="F56" s="33"/>
      <c r="G56" s="33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</row>
    <row r="57" spans="1:31" x14ac:dyDescent="0.25">
      <c r="A57" s="9" t="s">
        <v>21</v>
      </c>
      <c r="B57" s="29"/>
      <c r="C57" s="29"/>
      <c r="D57" s="29"/>
      <c r="E57" s="29"/>
      <c r="F57" s="29"/>
      <c r="G57" s="29"/>
      <c r="H57" s="10">
        <f t="shared" ref="H57:T57" si="22">H58+H59</f>
        <v>0</v>
      </c>
      <c r="I57" s="10">
        <f t="shared" si="22"/>
        <v>0</v>
      </c>
      <c r="J57" s="10">
        <f t="shared" si="22"/>
        <v>2</v>
      </c>
      <c r="K57" s="10">
        <f t="shared" si="22"/>
        <v>9</v>
      </c>
      <c r="L57" s="10">
        <f t="shared" si="22"/>
        <v>61</v>
      </c>
      <c r="M57" s="10">
        <f t="shared" si="22"/>
        <v>60</v>
      </c>
      <c r="N57" s="10">
        <f t="shared" si="22"/>
        <v>58</v>
      </c>
      <c r="O57" s="10">
        <f t="shared" si="22"/>
        <v>57</v>
      </c>
      <c r="P57" s="10">
        <f t="shared" si="22"/>
        <v>56</v>
      </c>
      <c r="Q57" s="10">
        <f t="shared" si="22"/>
        <v>55</v>
      </c>
      <c r="R57" s="10">
        <f t="shared" si="22"/>
        <v>54</v>
      </c>
      <c r="S57" s="10">
        <f t="shared" si="22"/>
        <v>53</v>
      </c>
      <c r="T57" s="10">
        <f t="shared" si="22"/>
        <v>51</v>
      </c>
      <c r="U57" s="10">
        <f t="shared" ref="U57" si="23">U58+U59</f>
        <v>50</v>
      </c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</row>
    <row r="58" spans="1:31" x14ac:dyDescent="0.25">
      <c r="A58" s="30" t="s">
        <v>20</v>
      </c>
      <c r="B58" s="20"/>
      <c r="C58" s="20"/>
      <c r="D58" s="20"/>
      <c r="E58" s="20"/>
      <c r="F58" s="20"/>
      <c r="G58" s="20"/>
      <c r="H58" s="6">
        <v>0</v>
      </c>
      <c r="I58" s="6">
        <v>0</v>
      </c>
      <c r="J58" s="6">
        <v>0</v>
      </c>
      <c r="K58" s="6">
        <v>0</v>
      </c>
      <c r="L58" s="6">
        <v>49</v>
      </c>
      <c r="M58" s="6">
        <v>49</v>
      </c>
      <c r="N58" s="6">
        <v>49</v>
      </c>
      <c r="O58" s="6">
        <v>49</v>
      </c>
      <c r="P58" s="6">
        <v>49</v>
      </c>
      <c r="Q58" s="6">
        <v>49</v>
      </c>
      <c r="R58" s="6">
        <v>49</v>
      </c>
      <c r="S58" s="6">
        <v>49</v>
      </c>
      <c r="T58" s="6">
        <v>49</v>
      </c>
      <c r="U58" s="6">
        <v>49</v>
      </c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</row>
    <row r="59" spans="1:31" ht="15.75" thickBot="1" x14ac:dyDescent="0.3">
      <c r="A59" s="31" t="s">
        <v>19</v>
      </c>
      <c r="B59" s="32"/>
      <c r="C59" s="32"/>
      <c r="D59" s="32"/>
      <c r="E59" s="32"/>
      <c r="F59" s="32"/>
      <c r="G59" s="32"/>
      <c r="H59" s="23">
        <v>0</v>
      </c>
      <c r="I59" s="23">
        <v>0</v>
      </c>
      <c r="J59" s="23">
        <v>2</v>
      </c>
      <c r="K59" s="23">
        <v>9</v>
      </c>
      <c r="L59" s="23">
        <v>12</v>
      </c>
      <c r="M59" s="23">
        <v>11</v>
      </c>
      <c r="N59" s="23">
        <v>9</v>
      </c>
      <c r="O59" s="23">
        <v>8</v>
      </c>
      <c r="P59" s="23">
        <v>7</v>
      </c>
      <c r="Q59" s="23">
        <v>6</v>
      </c>
      <c r="R59" s="23">
        <v>5</v>
      </c>
      <c r="S59" s="23">
        <v>4</v>
      </c>
      <c r="T59" s="23">
        <v>2</v>
      </c>
      <c r="U59" s="23">
        <v>1</v>
      </c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</row>
    <row r="60" spans="1:31" ht="15.75" thickBot="1" x14ac:dyDescent="0.3">
      <c r="A60" s="15"/>
      <c r="B60" s="33"/>
      <c r="C60" s="33"/>
      <c r="D60" s="33"/>
      <c r="E60" s="33"/>
      <c r="F60" s="33"/>
      <c r="G60" s="33"/>
    </row>
    <row r="61" spans="1:31" x14ac:dyDescent="0.25">
      <c r="A61" s="9" t="s">
        <v>22</v>
      </c>
      <c r="B61" s="29"/>
      <c r="C61" s="29"/>
      <c r="D61" s="29"/>
      <c r="E61" s="29"/>
      <c r="F61" s="29"/>
      <c r="G61" s="29"/>
      <c r="H61" s="10">
        <f t="shared" ref="H61:T61" si="24">H62+H63</f>
        <v>0</v>
      </c>
      <c r="I61" s="10">
        <f t="shared" si="24"/>
        <v>0</v>
      </c>
      <c r="J61" s="10">
        <f t="shared" si="24"/>
        <v>0</v>
      </c>
      <c r="K61" s="10">
        <f t="shared" si="24"/>
        <v>0</v>
      </c>
      <c r="L61" s="10">
        <f t="shared" si="24"/>
        <v>0</v>
      </c>
      <c r="M61" s="10">
        <f t="shared" si="24"/>
        <v>0</v>
      </c>
      <c r="N61" s="10">
        <f t="shared" si="24"/>
        <v>0</v>
      </c>
      <c r="O61" s="10">
        <f t="shared" si="24"/>
        <v>0</v>
      </c>
      <c r="P61" s="10">
        <f t="shared" si="24"/>
        <v>0</v>
      </c>
      <c r="Q61" s="10">
        <f t="shared" si="24"/>
        <v>0</v>
      </c>
      <c r="R61" s="10">
        <f t="shared" si="24"/>
        <v>0</v>
      </c>
      <c r="S61" s="10">
        <f t="shared" si="24"/>
        <v>0</v>
      </c>
      <c r="T61" s="10">
        <f t="shared" si="24"/>
        <v>0</v>
      </c>
      <c r="U61" s="10">
        <f t="shared" ref="U61" si="25">U62+U63</f>
        <v>0</v>
      </c>
    </row>
    <row r="62" spans="1:31" x14ac:dyDescent="0.25">
      <c r="A62" s="30" t="s">
        <v>20</v>
      </c>
      <c r="B62" s="20"/>
      <c r="C62" s="20"/>
      <c r="D62" s="20"/>
      <c r="E62" s="20"/>
      <c r="F62" s="20"/>
      <c r="G62" s="20"/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Y62" s="202"/>
      <c r="Z62" s="202"/>
      <c r="AA62" s="202"/>
    </row>
    <row r="63" spans="1:31" ht="15.75" thickBot="1" x14ac:dyDescent="0.3">
      <c r="A63" s="31" t="s">
        <v>19</v>
      </c>
      <c r="B63" s="32"/>
      <c r="C63" s="32"/>
      <c r="D63" s="32"/>
      <c r="E63" s="32"/>
      <c r="F63" s="32"/>
      <c r="G63" s="32"/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Y63" s="202"/>
      <c r="Z63" s="202"/>
      <c r="AA63" s="202"/>
    </row>
    <row r="64" spans="1:31" x14ac:dyDescent="0.25">
      <c r="A64" s="34" t="s">
        <v>23</v>
      </c>
      <c r="B64" s="35">
        <f>B65+B66</f>
        <v>0</v>
      </c>
      <c r="C64" s="35">
        <f t="shared" ref="C64:Q64" si="26">C65+C66</f>
        <v>0</v>
      </c>
      <c r="D64" s="35">
        <f t="shared" si="26"/>
        <v>0</v>
      </c>
      <c r="E64" s="35">
        <f t="shared" si="26"/>
        <v>0</v>
      </c>
      <c r="F64" s="35">
        <f t="shared" si="26"/>
        <v>0</v>
      </c>
      <c r="G64" s="35">
        <f t="shared" si="26"/>
        <v>0</v>
      </c>
      <c r="H64" s="35">
        <f t="shared" si="26"/>
        <v>0</v>
      </c>
      <c r="I64" s="35">
        <f t="shared" si="26"/>
        <v>0</v>
      </c>
      <c r="J64" s="35">
        <f t="shared" si="26"/>
        <v>2</v>
      </c>
      <c r="K64" s="35">
        <f t="shared" si="26"/>
        <v>9</v>
      </c>
      <c r="L64" s="35">
        <f t="shared" si="26"/>
        <v>61</v>
      </c>
      <c r="M64" s="35">
        <f t="shared" si="26"/>
        <v>60</v>
      </c>
      <c r="N64" s="35">
        <f t="shared" si="26"/>
        <v>58</v>
      </c>
      <c r="O64" s="35">
        <f t="shared" si="26"/>
        <v>57</v>
      </c>
      <c r="P64" s="35">
        <f t="shared" si="26"/>
        <v>56</v>
      </c>
      <c r="Q64" s="35">
        <f t="shared" si="26"/>
        <v>55</v>
      </c>
      <c r="R64" s="35">
        <f>R65+R66</f>
        <v>54</v>
      </c>
      <c r="S64" s="35">
        <f>S65+S66</f>
        <v>53</v>
      </c>
      <c r="T64" s="35">
        <f>T65+T66</f>
        <v>51</v>
      </c>
      <c r="U64" s="35">
        <f>U65+U66</f>
        <v>50</v>
      </c>
      <c r="Y64" s="202"/>
      <c r="Z64" s="202"/>
      <c r="AA64" s="202"/>
    </row>
    <row r="65" spans="1:27" x14ac:dyDescent="0.25">
      <c r="A65" s="36" t="s">
        <v>17</v>
      </c>
      <c r="B65" s="37">
        <f t="shared" ref="B65:T66" si="27">B54+B58+B62</f>
        <v>0</v>
      </c>
      <c r="C65" s="37">
        <f t="shared" si="27"/>
        <v>0</v>
      </c>
      <c r="D65" s="37">
        <f t="shared" si="27"/>
        <v>0</v>
      </c>
      <c r="E65" s="37">
        <f t="shared" si="27"/>
        <v>0</v>
      </c>
      <c r="F65" s="37">
        <f t="shared" si="27"/>
        <v>0</v>
      </c>
      <c r="G65" s="37">
        <f t="shared" si="27"/>
        <v>0</v>
      </c>
      <c r="H65" s="37">
        <f t="shared" si="27"/>
        <v>0</v>
      </c>
      <c r="I65" s="37">
        <f t="shared" si="27"/>
        <v>0</v>
      </c>
      <c r="J65" s="37">
        <f t="shared" si="27"/>
        <v>0</v>
      </c>
      <c r="K65" s="37">
        <f t="shared" si="27"/>
        <v>0</v>
      </c>
      <c r="L65" s="37">
        <f t="shared" si="27"/>
        <v>49</v>
      </c>
      <c r="M65" s="37">
        <f t="shared" si="27"/>
        <v>49</v>
      </c>
      <c r="N65" s="37">
        <f t="shared" si="27"/>
        <v>49</v>
      </c>
      <c r="O65" s="37">
        <f t="shared" si="27"/>
        <v>49</v>
      </c>
      <c r="P65" s="37">
        <f t="shared" si="27"/>
        <v>49</v>
      </c>
      <c r="Q65" s="37">
        <f t="shared" si="27"/>
        <v>49</v>
      </c>
      <c r="R65" s="37">
        <f t="shared" si="27"/>
        <v>49</v>
      </c>
      <c r="S65" s="37">
        <f t="shared" si="27"/>
        <v>49</v>
      </c>
      <c r="T65" s="37">
        <f t="shared" si="27"/>
        <v>49</v>
      </c>
      <c r="U65" s="37">
        <f t="shared" ref="U65" si="28">U54+U58+U62</f>
        <v>49</v>
      </c>
      <c r="Y65" s="202"/>
      <c r="Z65" s="202"/>
      <c r="AA65" s="202"/>
    </row>
    <row r="66" spans="1:27" x14ac:dyDescent="0.25">
      <c r="A66" s="38" t="s">
        <v>19</v>
      </c>
      <c r="B66" s="39">
        <f t="shared" ref="B66:S66" si="29">B55+B59+B63</f>
        <v>0</v>
      </c>
      <c r="C66" s="39">
        <f t="shared" si="29"/>
        <v>0</v>
      </c>
      <c r="D66" s="39">
        <f t="shared" si="29"/>
        <v>0</v>
      </c>
      <c r="E66" s="39">
        <f t="shared" si="29"/>
        <v>0</v>
      </c>
      <c r="F66" s="39">
        <f t="shared" si="29"/>
        <v>0</v>
      </c>
      <c r="G66" s="39">
        <f t="shared" si="29"/>
        <v>0</v>
      </c>
      <c r="H66" s="39">
        <f t="shared" si="29"/>
        <v>0</v>
      </c>
      <c r="I66" s="39">
        <f t="shared" si="29"/>
        <v>0</v>
      </c>
      <c r="J66" s="39">
        <f t="shared" si="29"/>
        <v>2</v>
      </c>
      <c r="K66" s="39">
        <f t="shared" si="29"/>
        <v>9</v>
      </c>
      <c r="L66" s="39">
        <f t="shared" si="29"/>
        <v>12</v>
      </c>
      <c r="M66" s="39">
        <f t="shared" si="29"/>
        <v>11</v>
      </c>
      <c r="N66" s="39">
        <f t="shared" si="29"/>
        <v>9</v>
      </c>
      <c r="O66" s="39">
        <f t="shared" si="29"/>
        <v>8</v>
      </c>
      <c r="P66" s="39">
        <f t="shared" si="29"/>
        <v>7</v>
      </c>
      <c r="Q66" s="39">
        <f t="shared" si="29"/>
        <v>6</v>
      </c>
      <c r="R66" s="39">
        <f t="shared" si="29"/>
        <v>5</v>
      </c>
      <c r="S66" s="39">
        <f t="shared" si="29"/>
        <v>4</v>
      </c>
      <c r="T66" s="39">
        <f t="shared" si="27"/>
        <v>2</v>
      </c>
      <c r="U66" s="39">
        <f t="shared" ref="U66" si="30">U55+U59+U63</f>
        <v>1</v>
      </c>
      <c r="Y66" s="202"/>
      <c r="Z66" s="202"/>
      <c r="AA66" s="202"/>
    </row>
    <row r="67" spans="1:27" x14ac:dyDescent="0.25">
      <c r="Y67" s="202"/>
      <c r="Z67" s="202"/>
      <c r="AA67" s="202"/>
    </row>
    <row r="68" spans="1:27" x14ac:dyDescent="0.25">
      <c r="Y68" s="202"/>
      <c r="Z68" s="202"/>
      <c r="AA68" s="202"/>
    </row>
    <row r="69" spans="1:27" x14ac:dyDescent="0.25">
      <c r="L69" s="202"/>
      <c r="Y69" s="202"/>
      <c r="Z69" s="202"/>
      <c r="AA69" s="202"/>
    </row>
    <row r="70" spans="1:27" ht="15.75" x14ac:dyDescent="0.25">
      <c r="A70" s="47" t="s">
        <v>63</v>
      </c>
      <c r="H70" s="11"/>
      <c r="I70" s="5"/>
      <c r="J70" s="5"/>
      <c r="L70" s="202"/>
      <c r="M70" s="202"/>
      <c r="N70" s="202"/>
      <c r="Y70" s="202"/>
      <c r="Z70" s="202"/>
      <c r="AA70" s="202"/>
    </row>
    <row r="71" spans="1:27" x14ac:dyDescent="0.25">
      <c r="A71" s="1" t="s">
        <v>15</v>
      </c>
      <c r="H71" s="11"/>
      <c r="L71" s="202"/>
    </row>
    <row r="72" spans="1:27" x14ac:dyDescent="0.25">
      <c r="A72" s="14" t="s">
        <v>117</v>
      </c>
      <c r="H72" s="11"/>
    </row>
    <row r="73" spans="1:27" x14ac:dyDescent="0.25">
      <c r="A73" s="1"/>
      <c r="H73" s="11"/>
    </row>
    <row r="74" spans="1:27" ht="15.75" thickBot="1" x14ac:dyDescent="0.3">
      <c r="B74" s="11" t="s">
        <v>16</v>
      </c>
      <c r="C74" s="11" t="s">
        <v>16</v>
      </c>
      <c r="D74" s="11" t="s">
        <v>16</v>
      </c>
      <c r="E74" s="11" t="s">
        <v>16</v>
      </c>
      <c r="F74" s="11" t="s">
        <v>16</v>
      </c>
      <c r="G74" s="11" t="s">
        <v>16</v>
      </c>
      <c r="H74" s="11" t="s">
        <v>16</v>
      </c>
      <c r="I74" s="11" t="s">
        <v>16</v>
      </c>
      <c r="J74" s="11" t="s">
        <v>16</v>
      </c>
    </row>
    <row r="75" spans="1:27" ht="15.75" thickBot="1" x14ac:dyDescent="0.3">
      <c r="A75" s="8" t="s">
        <v>8</v>
      </c>
      <c r="B75" s="27">
        <v>2015</v>
      </c>
      <c r="C75" s="27">
        <v>2016</v>
      </c>
      <c r="D75" s="27">
        <v>2017</v>
      </c>
      <c r="E75" s="27">
        <v>2018</v>
      </c>
      <c r="F75" s="27">
        <v>2019</v>
      </c>
      <c r="G75" s="27">
        <v>2020</v>
      </c>
      <c r="H75" s="46">
        <v>2021</v>
      </c>
      <c r="I75" s="28">
        <v>2022</v>
      </c>
      <c r="J75" s="28">
        <v>2023</v>
      </c>
      <c r="K75" s="28">
        <v>2024</v>
      </c>
      <c r="L75" s="28">
        <v>2025</v>
      </c>
      <c r="M75" s="28">
        <v>2026</v>
      </c>
      <c r="N75" s="28">
        <v>2027</v>
      </c>
      <c r="O75" s="28">
        <v>2028</v>
      </c>
      <c r="P75" s="28">
        <v>2029</v>
      </c>
      <c r="Q75" s="28">
        <v>2030</v>
      </c>
      <c r="R75" s="28">
        <v>2031</v>
      </c>
      <c r="S75" s="28">
        <v>2032</v>
      </c>
      <c r="T75" s="28">
        <v>2033</v>
      </c>
      <c r="U75" s="28">
        <v>2034</v>
      </c>
    </row>
    <row r="76" spans="1:27" x14ac:dyDescent="0.25">
      <c r="A76" s="9" t="s">
        <v>18</v>
      </c>
      <c r="B76" s="29">
        <f>B77+B78</f>
        <v>0</v>
      </c>
      <c r="C76" s="29">
        <f t="shared" ref="C76:U76" si="31">C77+C78</f>
        <v>0</v>
      </c>
      <c r="D76" s="29">
        <f t="shared" si="31"/>
        <v>0</v>
      </c>
      <c r="E76" s="29">
        <f t="shared" si="31"/>
        <v>0</v>
      </c>
      <c r="F76" s="29">
        <f t="shared" si="31"/>
        <v>0</v>
      </c>
      <c r="G76" s="29">
        <f t="shared" si="31"/>
        <v>0</v>
      </c>
      <c r="H76" s="10">
        <f t="shared" si="31"/>
        <v>0</v>
      </c>
      <c r="I76" s="10">
        <f t="shared" si="31"/>
        <v>0</v>
      </c>
      <c r="J76" s="10">
        <f t="shared" si="31"/>
        <v>0</v>
      </c>
      <c r="K76" s="10">
        <f t="shared" si="31"/>
        <v>0</v>
      </c>
      <c r="L76" s="10">
        <f t="shared" si="31"/>
        <v>0</v>
      </c>
      <c r="M76" s="10">
        <f t="shared" si="31"/>
        <v>0</v>
      </c>
      <c r="N76" s="10">
        <f t="shared" si="31"/>
        <v>0</v>
      </c>
      <c r="O76" s="10">
        <f t="shared" si="31"/>
        <v>0</v>
      </c>
      <c r="P76" s="10">
        <f t="shared" si="31"/>
        <v>0</v>
      </c>
      <c r="Q76" s="10">
        <f t="shared" si="31"/>
        <v>0</v>
      </c>
      <c r="R76" s="10">
        <f t="shared" si="31"/>
        <v>0</v>
      </c>
      <c r="S76" s="10">
        <f t="shared" si="31"/>
        <v>0</v>
      </c>
      <c r="T76" s="10">
        <f t="shared" si="31"/>
        <v>0</v>
      </c>
      <c r="U76" s="10">
        <f t="shared" si="31"/>
        <v>0</v>
      </c>
    </row>
    <row r="77" spans="1:27" x14ac:dyDescent="0.25">
      <c r="A77" s="30" t="s">
        <v>20</v>
      </c>
      <c r="B77" s="20"/>
      <c r="C77" s="20"/>
      <c r="D77" s="20"/>
      <c r="E77" s="20"/>
      <c r="F77" s="20"/>
      <c r="G77" s="20"/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/>
    </row>
    <row r="78" spans="1:27" ht="15.75" thickBot="1" x14ac:dyDescent="0.3">
      <c r="A78" s="31" t="s">
        <v>19</v>
      </c>
      <c r="B78" s="32"/>
      <c r="C78" s="32"/>
      <c r="D78" s="32"/>
      <c r="E78" s="32"/>
      <c r="F78" s="32"/>
      <c r="G78" s="32"/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3">
        <v>0</v>
      </c>
      <c r="T78" s="23">
        <v>0</v>
      </c>
      <c r="U78" s="23">
        <v>0</v>
      </c>
    </row>
    <row r="79" spans="1:27" ht="15.75" thickBot="1" x14ac:dyDescent="0.3">
      <c r="A79" s="15"/>
      <c r="B79" s="33"/>
      <c r="C79" s="33"/>
      <c r="D79" s="33"/>
      <c r="E79" s="33"/>
      <c r="F79" s="33"/>
      <c r="G79" s="33"/>
    </row>
    <row r="80" spans="1:27" x14ac:dyDescent="0.25">
      <c r="A80" s="9" t="s">
        <v>21</v>
      </c>
      <c r="B80" s="29"/>
      <c r="C80" s="29"/>
      <c r="D80" s="29"/>
      <c r="E80" s="29"/>
      <c r="F80" s="29"/>
      <c r="G80" s="29"/>
      <c r="H80" s="10">
        <f t="shared" ref="H80:U80" si="32">H81+H82</f>
        <v>0</v>
      </c>
      <c r="I80" s="10">
        <f t="shared" si="32"/>
        <v>0</v>
      </c>
      <c r="J80" s="10">
        <f t="shared" si="32"/>
        <v>0</v>
      </c>
      <c r="K80" s="10">
        <f t="shared" si="32"/>
        <v>0</v>
      </c>
      <c r="L80" s="10">
        <f t="shared" si="32"/>
        <v>0</v>
      </c>
      <c r="M80" s="10">
        <f t="shared" si="32"/>
        <v>0</v>
      </c>
      <c r="N80" s="10">
        <f t="shared" si="32"/>
        <v>0</v>
      </c>
      <c r="O80" s="10">
        <f t="shared" si="32"/>
        <v>0</v>
      </c>
      <c r="P80" s="10">
        <f t="shared" si="32"/>
        <v>0</v>
      </c>
      <c r="Q80" s="10">
        <f t="shared" si="32"/>
        <v>0</v>
      </c>
      <c r="R80" s="10">
        <f t="shared" si="32"/>
        <v>0</v>
      </c>
      <c r="S80" s="10">
        <f t="shared" si="32"/>
        <v>0</v>
      </c>
      <c r="T80" s="10">
        <f t="shared" si="32"/>
        <v>0</v>
      </c>
      <c r="U80" s="10">
        <f t="shared" si="32"/>
        <v>0</v>
      </c>
    </row>
    <row r="81" spans="1:26" x14ac:dyDescent="0.25">
      <c r="A81" s="30" t="s">
        <v>20</v>
      </c>
      <c r="B81" s="20"/>
      <c r="C81" s="20"/>
      <c r="D81" s="20"/>
      <c r="E81" s="20"/>
      <c r="F81" s="20"/>
      <c r="G81" s="20"/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X81" s="202"/>
      <c r="Y81" s="202"/>
      <c r="Z81" s="202"/>
    </row>
    <row r="82" spans="1:26" ht="15.75" thickBot="1" x14ac:dyDescent="0.3">
      <c r="A82" s="31" t="s">
        <v>19</v>
      </c>
      <c r="B82" s="32"/>
      <c r="C82" s="32"/>
      <c r="D82" s="32"/>
      <c r="E82" s="32"/>
      <c r="F82" s="32"/>
      <c r="G82" s="32"/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3">
        <v>0</v>
      </c>
      <c r="T82" s="23">
        <v>0</v>
      </c>
      <c r="U82" s="23">
        <v>0</v>
      </c>
      <c r="X82" s="202"/>
      <c r="Y82" s="202"/>
      <c r="Z82" s="202"/>
    </row>
    <row r="83" spans="1:26" ht="15.75" thickBot="1" x14ac:dyDescent="0.3">
      <c r="A83" s="15"/>
      <c r="B83" s="33"/>
      <c r="C83" s="33"/>
      <c r="D83" s="33"/>
      <c r="E83" s="33"/>
      <c r="F83" s="33"/>
      <c r="G83" s="33"/>
      <c r="X83" s="202"/>
      <c r="Y83" s="202"/>
      <c r="Z83" s="202"/>
    </row>
    <row r="84" spans="1:26" x14ac:dyDescent="0.25">
      <c r="A84" s="9" t="s">
        <v>22</v>
      </c>
      <c r="B84" s="29"/>
      <c r="C84" s="29"/>
      <c r="D84" s="29"/>
      <c r="E84" s="29"/>
      <c r="F84" s="29"/>
      <c r="G84" s="29"/>
      <c r="H84" s="10">
        <f t="shared" ref="H84:U84" si="33">H85+H86</f>
        <v>0</v>
      </c>
      <c r="I84" s="10">
        <f t="shared" si="33"/>
        <v>0</v>
      </c>
      <c r="J84" s="10">
        <f t="shared" si="33"/>
        <v>0</v>
      </c>
      <c r="K84" s="10">
        <f t="shared" si="33"/>
        <v>0</v>
      </c>
      <c r="L84" s="10">
        <f t="shared" si="33"/>
        <v>0.60000000000000009</v>
      </c>
      <c r="M84" s="10">
        <f t="shared" si="33"/>
        <v>1.7</v>
      </c>
      <c r="N84" s="10">
        <f t="shared" si="33"/>
        <v>3</v>
      </c>
      <c r="O84" s="10">
        <f t="shared" si="33"/>
        <v>3.8</v>
      </c>
      <c r="P84" s="10">
        <f t="shared" si="33"/>
        <v>3.8</v>
      </c>
      <c r="Q84" s="10">
        <f t="shared" si="33"/>
        <v>3.7</v>
      </c>
      <c r="R84" s="10">
        <f t="shared" si="33"/>
        <v>3.5999999999999996</v>
      </c>
      <c r="S84" s="10">
        <f t="shared" si="33"/>
        <v>3.5</v>
      </c>
      <c r="T84" s="10">
        <f t="shared" si="33"/>
        <v>3.4</v>
      </c>
      <c r="U84" s="10">
        <f t="shared" si="33"/>
        <v>3.4</v>
      </c>
      <c r="X84" s="202"/>
      <c r="Y84" s="202"/>
      <c r="Z84" s="202"/>
    </row>
    <row r="85" spans="1:26" x14ac:dyDescent="0.25">
      <c r="A85" s="30" t="s">
        <v>20</v>
      </c>
      <c r="B85" s="20"/>
      <c r="C85" s="20"/>
      <c r="D85" s="20"/>
      <c r="E85" s="20"/>
      <c r="F85" s="20"/>
      <c r="G85" s="20"/>
      <c r="H85" s="6">
        <v>0</v>
      </c>
      <c r="I85" s="6">
        <v>0</v>
      </c>
      <c r="J85" s="6">
        <v>0</v>
      </c>
      <c r="K85" s="6">
        <v>0</v>
      </c>
      <c r="L85" s="6">
        <v>0.4</v>
      </c>
      <c r="M85" s="6">
        <v>1</v>
      </c>
      <c r="N85" s="6">
        <v>2</v>
      </c>
      <c r="O85" s="6">
        <v>2.4</v>
      </c>
      <c r="P85" s="6">
        <v>2.4</v>
      </c>
      <c r="Q85" s="6">
        <v>2.4</v>
      </c>
      <c r="R85" s="6">
        <v>2.4</v>
      </c>
      <c r="S85" s="6">
        <v>2.4</v>
      </c>
      <c r="T85" s="6">
        <v>2.4</v>
      </c>
      <c r="U85" s="6">
        <v>2.4</v>
      </c>
      <c r="X85" s="202"/>
      <c r="Y85" s="202"/>
      <c r="Z85" s="202"/>
    </row>
    <row r="86" spans="1:26" ht="15.75" thickBot="1" x14ac:dyDescent="0.3">
      <c r="A86" s="31" t="s">
        <v>19</v>
      </c>
      <c r="B86" s="32"/>
      <c r="C86" s="32"/>
      <c r="D86" s="32"/>
      <c r="E86" s="32"/>
      <c r="F86" s="32"/>
      <c r="G86" s="32"/>
      <c r="H86" s="23">
        <v>0</v>
      </c>
      <c r="I86" s="23">
        <v>0</v>
      </c>
      <c r="J86" s="23">
        <v>0</v>
      </c>
      <c r="K86" s="23">
        <v>0</v>
      </c>
      <c r="L86" s="23">
        <v>0.2</v>
      </c>
      <c r="M86" s="23">
        <v>0.7</v>
      </c>
      <c r="N86" s="23">
        <v>1</v>
      </c>
      <c r="O86" s="23">
        <v>1.4</v>
      </c>
      <c r="P86" s="23">
        <v>1.4</v>
      </c>
      <c r="Q86" s="23">
        <v>1.3</v>
      </c>
      <c r="R86" s="23">
        <v>1.2</v>
      </c>
      <c r="S86" s="23">
        <v>1.1000000000000001</v>
      </c>
      <c r="T86" s="23">
        <v>1</v>
      </c>
      <c r="U86" s="23">
        <v>1</v>
      </c>
    </row>
    <row r="87" spans="1:26" x14ac:dyDescent="0.25">
      <c r="A87" s="34" t="s">
        <v>23</v>
      </c>
      <c r="B87" s="35">
        <f>B88+B89</f>
        <v>0</v>
      </c>
      <c r="C87" s="35">
        <f t="shared" ref="C87:Q87" si="34">C88+C89</f>
        <v>0</v>
      </c>
      <c r="D87" s="35">
        <f t="shared" si="34"/>
        <v>0</v>
      </c>
      <c r="E87" s="35">
        <f t="shared" si="34"/>
        <v>0</v>
      </c>
      <c r="F87" s="35">
        <f t="shared" si="34"/>
        <v>0</v>
      </c>
      <c r="G87" s="35">
        <f t="shared" si="34"/>
        <v>0</v>
      </c>
      <c r="H87" s="35">
        <f t="shared" si="34"/>
        <v>0</v>
      </c>
      <c r="I87" s="35">
        <f t="shared" si="34"/>
        <v>0</v>
      </c>
      <c r="J87" s="35">
        <f t="shared" si="34"/>
        <v>0</v>
      </c>
      <c r="K87" s="35">
        <f t="shared" si="34"/>
        <v>0</v>
      </c>
      <c r="L87" s="35">
        <f t="shared" si="34"/>
        <v>0.60000000000000009</v>
      </c>
      <c r="M87" s="35">
        <f t="shared" si="34"/>
        <v>1.7</v>
      </c>
      <c r="N87" s="35">
        <f t="shared" si="34"/>
        <v>3</v>
      </c>
      <c r="O87" s="35">
        <f t="shared" si="34"/>
        <v>3.8</v>
      </c>
      <c r="P87" s="35">
        <f t="shared" si="34"/>
        <v>3.8</v>
      </c>
      <c r="Q87" s="35">
        <f t="shared" si="34"/>
        <v>3.7</v>
      </c>
      <c r="R87" s="35">
        <f>R88+R89</f>
        <v>3.5999999999999996</v>
      </c>
      <c r="S87" s="35">
        <f>S88+S89</f>
        <v>3.5</v>
      </c>
      <c r="T87" s="35">
        <f>T88+T89</f>
        <v>3.4</v>
      </c>
      <c r="U87" s="35">
        <f>U88+U89</f>
        <v>3.4</v>
      </c>
    </row>
    <row r="88" spans="1:26" x14ac:dyDescent="0.25">
      <c r="A88" s="36" t="s">
        <v>17</v>
      </c>
      <c r="B88" s="37">
        <f t="shared" ref="B88:U89" si="35">B77+B81+B85</f>
        <v>0</v>
      </c>
      <c r="C88" s="37">
        <f t="shared" si="35"/>
        <v>0</v>
      </c>
      <c r="D88" s="37">
        <f t="shared" si="35"/>
        <v>0</v>
      </c>
      <c r="E88" s="37">
        <f t="shared" si="35"/>
        <v>0</v>
      </c>
      <c r="F88" s="37">
        <f t="shared" si="35"/>
        <v>0</v>
      </c>
      <c r="G88" s="37">
        <f t="shared" si="35"/>
        <v>0</v>
      </c>
      <c r="H88" s="37">
        <f t="shared" si="35"/>
        <v>0</v>
      </c>
      <c r="I88" s="37">
        <f t="shared" si="35"/>
        <v>0</v>
      </c>
      <c r="J88" s="37">
        <f t="shared" si="35"/>
        <v>0</v>
      </c>
      <c r="K88" s="37">
        <f t="shared" si="35"/>
        <v>0</v>
      </c>
      <c r="L88" s="37">
        <f t="shared" si="35"/>
        <v>0.4</v>
      </c>
      <c r="M88" s="37">
        <f t="shared" si="35"/>
        <v>1</v>
      </c>
      <c r="N88" s="37">
        <f t="shared" si="35"/>
        <v>2</v>
      </c>
      <c r="O88" s="37">
        <f t="shared" si="35"/>
        <v>2.4</v>
      </c>
      <c r="P88" s="37">
        <f t="shared" si="35"/>
        <v>2.4</v>
      </c>
      <c r="Q88" s="37">
        <f t="shared" si="35"/>
        <v>2.4</v>
      </c>
      <c r="R88" s="37">
        <f t="shared" si="35"/>
        <v>2.4</v>
      </c>
      <c r="S88" s="37">
        <f t="shared" si="35"/>
        <v>2.4</v>
      </c>
      <c r="T88" s="37">
        <f t="shared" si="35"/>
        <v>2.4</v>
      </c>
      <c r="U88" s="37">
        <f t="shared" si="35"/>
        <v>2.4</v>
      </c>
    </row>
    <row r="89" spans="1:26" x14ac:dyDescent="0.25">
      <c r="A89" s="38" t="s">
        <v>19</v>
      </c>
      <c r="B89" s="39">
        <f t="shared" ref="B89:T89" si="36">B78+B82+B86</f>
        <v>0</v>
      </c>
      <c r="C89" s="39">
        <f t="shared" si="36"/>
        <v>0</v>
      </c>
      <c r="D89" s="39">
        <f t="shared" si="36"/>
        <v>0</v>
      </c>
      <c r="E89" s="39">
        <f t="shared" si="36"/>
        <v>0</v>
      </c>
      <c r="F89" s="39">
        <f t="shared" si="36"/>
        <v>0</v>
      </c>
      <c r="G89" s="39">
        <f t="shared" si="36"/>
        <v>0</v>
      </c>
      <c r="H89" s="39">
        <f t="shared" si="36"/>
        <v>0</v>
      </c>
      <c r="I89" s="39">
        <f t="shared" si="36"/>
        <v>0</v>
      </c>
      <c r="J89" s="39">
        <f t="shared" si="36"/>
        <v>0</v>
      </c>
      <c r="K89" s="39">
        <f t="shared" si="36"/>
        <v>0</v>
      </c>
      <c r="L89" s="39">
        <f t="shared" si="36"/>
        <v>0.2</v>
      </c>
      <c r="M89" s="39">
        <f t="shared" si="36"/>
        <v>0.7</v>
      </c>
      <c r="N89" s="39">
        <f t="shared" si="36"/>
        <v>1</v>
      </c>
      <c r="O89" s="39">
        <f t="shared" si="36"/>
        <v>1.4</v>
      </c>
      <c r="P89" s="39">
        <f t="shared" si="36"/>
        <v>1.4</v>
      </c>
      <c r="Q89" s="39">
        <f t="shared" si="36"/>
        <v>1.3</v>
      </c>
      <c r="R89" s="39">
        <f t="shared" si="36"/>
        <v>1.2</v>
      </c>
      <c r="S89" s="39">
        <f t="shared" si="36"/>
        <v>1.1000000000000001</v>
      </c>
      <c r="T89" s="39">
        <f t="shared" si="36"/>
        <v>1</v>
      </c>
      <c r="U89" s="39">
        <f t="shared" si="35"/>
        <v>1</v>
      </c>
    </row>
    <row r="91" spans="1:26" x14ac:dyDescent="0.25">
      <c r="I91" t="s">
        <v>129</v>
      </c>
      <c r="J91">
        <f t="shared" ref="J91:U91" si="37">J11+J38+J58+J85</f>
        <v>175</v>
      </c>
      <c r="K91">
        <f t="shared" si="37"/>
        <v>189.5</v>
      </c>
      <c r="L91">
        <f t="shared" si="37"/>
        <v>256.39999999999998</v>
      </c>
      <c r="M91">
        <f t="shared" si="37"/>
        <v>285</v>
      </c>
      <c r="N91">
        <f t="shared" si="37"/>
        <v>322</v>
      </c>
      <c r="O91">
        <f t="shared" si="37"/>
        <v>353.4</v>
      </c>
      <c r="P91">
        <f t="shared" si="37"/>
        <v>388.4</v>
      </c>
      <c r="Q91">
        <f t="shared" si="37"/>
        <v>423.4</v>
      </c>
      <c r="R91">
        <f t="shared" si="37"/>
        <v>455.4</v>
      </c>
      <c r="S91">
        <f t="shared" si="37"/>
        <v>487.4</v>
      </c>
      <c r="T91">
        <f t="shared" si="37"/>
        <v>520.4</v>
      </c>
      <c r="U91">
        <f t="shared" si="37"/>
        <v>596.4</v>
      </c>
    </row>
    <row r="92" spans="1:26" ht="36" customHeight="1" x14ac:dyDescent="0.25">
      <c r="I92" t="s">
        <v>19</v>
      </c>
      <c r="J92">
        <f>J12+J39+J59+J86</f>
        <v>114</v>
      </c>
      <c r="K92">
        <f t="shared" ref="K92:U92" si="38">K12+K39+K59+K86</f>
        <v>180.4</v>
      </c>
      <c r="L92">
        <f t="shared" si="38"/>
        <v>209.2</v>
      </c>
      <c r="M92">
        <f t="shared" si="38"/>
        <v>257.7</v>
      </c>
      <c r="N92">
        <f t="shared" si="38"/>
        <v>309</v>
      </c>
      <c r="O92">
        <f t="shared" si="38"/>
        <v>369.4</v>
      </c>
      <c r="P92">
        <f t="shared" si="38"/>
        <v>415.4</v>
      </c>
      <c r="Q92">
        <f t="shared" si="38"/>
        <v>456.3</v>
      </c>
      <c r="R92">
        <f t="shared" si="38"/>
        <v>492.2</v>
      </c>
      <c r="S92">
        <f t="shared" si="38"/>
        <v>527.1</v>
      </c>
      <c r="T92">
        <f t="shared" si="38"/>
        <v>559</v>
      </c>
      <c r="U92">
        <f t="shared" si="38"/>
        <v>591</v>
      </c>
    </row>
    <row r="93" spans="1:26" x14ac:dyDescent="0.25">
      <c r="J93">
        <f>SUM(J91:J92)</f>
        <v>289</v>
      </c>
      <c r="K93">
        <f t="shared" ref="K93:U93" si="39">SUM(K91:K92)</f>
        <v>369.9</v>
      </c>
      <c r="L93">
        <f t="shared" si="39"/>
        <v>465.59999999999997</v>
      </c>
      <c r="M93">
        <f t="shared" si="39"/>
        <v>542.70000000000005</v>
      </c>
      <c r="N93">
        <f t="shared" si="39"/>
        <v>631</v>
      </c>
      <c r="O93">
        <f t="shared" si="39"/>
        <v>722.8</v>
      </c>
      <c r="P93">
        <f t="shared" si="39"/>
        <v>803.8</v>
      </c>
      <c r="Q93">
        <f t="shared" si="39"/>
        <v>879.7</v>
      </c>
      <c r="R93">
        <f t="shared" si="39"/>
        <v>947.59999999999991</v>
      </c>
      <c r="S93">
        <f t="shared" si="39"/>
        <v>1014.5</v>
      </c>
      <c r="T93">
        <f t="shared" si="39"/>
        <v>1079.4000000000001</v>
      </c>
      <c r="U93">
        <f t="shared" si="39"/>
        <v>1187.4000000000001</v>
      </c>
      <c r="V93">
        <f>U93-J93</f>
        <v>898.40000000000009</v>
      </c>
    </row>
    <row r="94" spans="1:26" ht="18" hidden="1" customHeight="1" x14ac:dyDescent="0.25">
      <c r="A94" s="174" t="s">
        <v>79</v>
      </c>
    </row>
    <row r="95" spans="1:26" hidden="1" x14ac:dyDescent="0.25">
      <c r="A95" s="175" t="s">
        <v>23</v>
      </c>
      <c r="B95" s="175">
        <f t="shared" ref="B95:U95" si="40">B87+B64+B44</f>
        <v>0</v>
      </c>
      <c r="C95" s="175">
        <f t="shared" si="40"/>
        <v>0</v>
      </c>
      <c r="D95" s="175">
        <f t="shared" si="40"/>
        <v>0</v>
      </c>
      <c r="E95" s="175">
        <f t="shared" si="40"/>
        <v>0</v>
      </c>
      <c r="F95" s="175">
        <f t="shared" si="40"/>
        <v>0</v>
      </c>
      <c r="G95" s="175">
        <f t="shared" si="40"/>
        <v>0</v>
      </c>
      <c r="H95" s="175">
        <f t="shared" si="40"/>
        <v>0</v>
      </c>
      <c r="I95" s="175">
        <f t="shared" si="40"/>
        <v>0</v>
      </c>
      <c r="J95" s="175">
        <f t="shared" si="40"/>
        <v>2</v>
      </c>
      <c r="K95" s="205">
        <f t="shared" si="40"/>
        <v>9.9</v>
      </c>
      <c r="L95" s="175">
        <f t="shared" si="40"/>
        <v>64.599999999999994</v>
      </c>
      <c r="M95" s="175">
        <f t="shared" si="40"/>
        <v>67.7</v>
      </c>
      <c r="N95" s="175">
        <f t="shared" si="40"/>
        <v>71</v>
      </c>
      <c r="O95" s="175">
        <f t="shared" si="40"/>
        <v>77.8</v>
      </c>
      <c r="P95" s="175">
        <f t="shared" si="40"/>
        <v>85.8</v>
      </c>
      <c r="Q95" s="175">
        <f t="shared" si="40"/>
        <v>93.7</v>
      </c>
      <c r="R95" s="175">
        <f t="shared" si="40"/>
        <v>101.6</v>
      </c>
      <c r="S95" s="175">
        <f t="shared" si="40"/>
        <v>108.5</v>
      </c>
      <c r="T95" s="175">
        <f t="shared" si="40"/>
        <v>114.4</v>
      </c>
      <c r="U95" s="175">
        <f t="shared" si="40"/>
        <v>121.4</v>
      </c>
    </row>
    <row r="96" spans="1:26" hidden="1" x14ac:dyDescent="0.25">
      <c r="A96" s="6" t="s">
        <v>17</v>
      </c>
      <c r="B96" s="6">
        <f t="shared" ref="B96:U96" si="41">B88+B65+B45</f>
        <v>0</v>
      </c>
      <c r="C96" s="6">
        <f t="shared" si="41"/>
        <v>0</v>
      </c>
      <c r="D96" s="6">
        <f t="shared" si="41"/>
        <v>0</v>
      </c>
      <c r="E96" s="6">
        <f t="shared" si="41"/>
        <v>0</v>
      </c>
      <c r="F96" s="6">
        <f t="shared" si="41"/>
        <v>0</v>
      </c>
      <c r="G96" s="6">
        <f t="shared" si="41"/>
        <v>0</v>
      </c>
      <c r="H96" s="6">
        <f t="shared" si="41"/>
        <v>0</v>
      </c>
      <c r="I96" s="6">
        <f t="shared" si="41"/>
        <v>0</v>
      </c>
      <c r="J96" s="6">
        <f t="shared" si="41"/>
        <v>0</v>
      </c>
      <c r="K96" s="206">
        <f t="shared" si="41"/>
        <v>0.5</v>
      </c>
      <c r="L96" s="6">
        <f t="shared" si="41"/>
        <v>51.4</v>
      </c>
      <c r="M96" s="6">
        <f t="shared" si="41"/>
        <v>53</v>
      </c>
      <c r="N96" s="6">
        <f t="shared" si="41"/>
        <v>57</v>
      </c>
      <c r="O96" s="6">
        <f t="shared" si="41"/>
        <v>61.4</v>
      </c>
      <c r="P96" s="6">
        <f t="shared" si="41"/>
        <v>66.400000000000006</v>
      </c>
      <c r="Q96" s="6">
        <f t="shared" si="41"/>
        <v>71.400000000000006</v>
      </c>
      <c r="R96" s="6">
        <f t="shared" si="41"/>
        <v>76.400000000000006</v>
      </c>
      <c r="S96" s="6">
        <f t="shared" si="41"/>
        <v>81.400000000000006</v>
      </c>
      <c r="T96" s="6">
        <f t="shared" si="41"/>
        <v>86.4</v>
      </c>
      <c r="U96" s="6">
        <f t="shared" si="41"/>
        <v>91.4</v>
      </c>
    </row>
    <row r="97" spans="1:22" hidden="1" x14ac:dyDescent="0.25">
      <c r="A97" s="6" t="s">
        <v>19</v>
      </c>
      <c r="B97" s="6">
        <f t="shared" ref="B97:U97" si="42">B89+B66+B46</f>
        <v>0</v>
      </c>
      <c r="C97" s="6">
        <f t="shared" si="42"/>
        <v>0</v>
      </c>
      <c r="D97" s="6">
        <f t="shared" si="42"/>
        <v>0</v>
      </c>
      <c r="E97" s="6">
        <f t="shared" si="42"/>
        <v>0</v>
      </c>
      <c r="F97" s="6">
        <f t="shared" si="42"/>
        <v>0</v>
      </c>
      <c r="G97" s="6">
        <f t="shared" si="42"/>
        <v>0</v>
      </c>
      <c r="H97" s="6">
        <f t="shared" si="42"/>
        <v>0</v>
      </c>
      <c r="I97" s="6">
        <f t="shared" si="42"/>
        <v>0</v>
      </c>
      <c r="J97" s="6">
        <f t="shared" si="42"/>
        <v>2</v>
      </c>
      <c r="K97" s="206">
        <f t="shared" si="42"/>
        <v>9.4</v>
      </c>
      <c r="L97" s="6">
        <f t="shared" si="42"/>
        <v>13.2</v>
      </c>
      <c r="M97" s="6">
        <f t="shared" si="42"/>
        <v>14.7</v>
      </c>
      <c r="N97" s="6">
        <f t="shared" si="42"/>
        <v>14</v>
      </c>
      <c r="O97" s="6">
        <f t="shared" si="42"/>
        <v>16.399999999999999</v>
      </c>
      <c r="P97" s="6">
        <f t="shared" si="42"/>
        <v>19.399999999999999</v>
      </c>
      <c r="Q97" s="6">
        <f t="shared" si="42"/>
        <v>22.3</v>
      </c>
      <c r="R97" s="6">
        <f t="shared" si="42"/>
        <v>25.2</v>
      </c>
      <c r="S97" s="6">
        <f t="shared" si="42"/>
        <v>27.1</v>
      </c>
      <c r="T97" s="6">
        <f t="shared" si="42"/>
        <v>28</v>
      </c>
      <c r="U97" s="6">
        <f t="shared" si="42"/>
        <v>30</v>
      </c>
    </row>
    <row r="98" spans="1:22" hidden="1" x14ac:dyDescent="0.25">
      <c r="K98" s="207"/>
    </row>
    <row r="99" spans="1:22" hidden="1" x14ac:dyDescent="0.25">
      <c r="K99" s="207"/>
    </row>
    <row r="100" spans="1:22" hidden="1" x14ac:dyDescent="0.25">
      <c r="A100" t="s">
        <v>119</v>
      </c>
      <c r="G100" t="s">
        <v>107</v>
      </c>
      <c r="H100">
        <f t="shared" ref="H100:U100" si="43">H11+H38+H58+H85</f>
        <v>149</v>
      </c>
      <c r="I100">
        <f t="shared" si="43"/>
        <v>156</v>
      </c>
      <c r="J100">
        <f t="shared" si="43"/>
        <v>175</v>
      </c>
      <c r="K100" s="207">
        <f t="shared" si="43"/>
        <v>189.5</v>
      </c>
      <c r="L100">
        <f t="shared" si="43"/>
        <v>256.39999999999998</v>
      </c>
      <c r="M100">
        <f t="shared" si="43"/>
        <v>285</v>
      </c>
      <c r="N100">
        <f t="shared" si="43"/>
        <v>322</v>
      </c>
      <c r="O100">
        <f t="shared" si="43"/>
        <v>353.4</v>
      </c>
      <c r="P100">
        <f t="shared" si="43"/>
        <v>388.4</v>
      </c>
      <c r="Q100">
        <f t="shared" si="43"/>
        <v>423.4</v>
      </c>
      <c r="R100">
        <f t="shared" si="43"/>
        <v>455.4</v>
      </c>
      <c r="S100">
        <f t="shared" si="43"/>
        <v>487.4</v>
      </c>
      <c r="T100">
        <f t="shared" si="43"/>
        <v>520.4</v>
      </c>
      <c r="U100">
        <f t="shared" si="43"/>
        <v>596.4</v>
      </c>
    </row>
    <row r="101" spans="1:22" hidden="1" x14ac:dyDescent="0.25">
      <c r="A101" t="s">
        <v>120</v>
      </c>
      <c r="F101" t="s">
        <v>108</v>
      </c>
      <c r="G101" t="s">
        <v>109</v>
      </c>
      <c r="H101">
        <f t="shared" ref="H101:U101" si="44">H11</f>
        <v>149</v>
      </c>
      <c r="I101">
        <f t="shared" si="44"/>
        <v>156</v>
      </c>
      <c r="J101">
        <f t="shared" si="44"/>
        <v>175</v>
      </c>
      <c r="K101" s="207">
        <f t="shared" si="44"/>
        <v>189</v>
      </c>
      <c r="L101">
        <f t="shared" si="44"/>
        <v>205</v>
      </c>
      <c r="M101">
        <f t="shared" si="44"/>
        <v>232</v>
      </c>
      <c r="N101">
        <f t="shared" si="44"/>
        <v>265</v>
      </c>
      <c r="O101">
        <f t="shared" si="44"/>
        <v>292</v>
      </c>
      <c r="P101">
        <f t="shared" si="44"/>
        <v>322</v>
      </c>
      <c r="Q101">
        <f t="shared" si="44"/>
        <v>352</v>
      </c>
      <c r="R101">
        <f t="shared" si="44"/>
        <v>379</v>
      </c>
      <c r="S101">
        <f t="shared" si="44"/>
        <v>406</v>
      </c>
      <c r="T101">
        <f t="shared" si="44"/>
        <v>434</v>
      </c>
      <c r="U101">
        <f t="shared" si="44"/>
        <v>505</v>
      </c>
    </row>
    <row r="102" spans="1:22" hidden="1" x14ac:dyDescent="0.25">
      <c r="A102" t="s">
        <v>103</v>
      </c>
      <c r="F102" t="s">
        <v>108</v>
      </c>
      <c r="G102" t="s">
        <v>110</v>
      </c>
      <c r="H102">
        <f t="shared" ref="H102:U102" si="45">H38+H58+H85</f>
        <v>0</v>
      </c>
      <c r="I102">
        <f t="shared" si="45"/>
        <v>0</v>
      </c>
      <c r="J102">
        <f t="shared" si="45"/>
        <v>0</v>
      </c>
      <c r="K102" s="207">
        <f t="shared" si="45"/>
        <v>0.5</v>
      </c>
      <c r="L102">
        <f t="shared" si="45"/>
        <v>51.4</v>
      </c>
      <c r="M102">
        <f t="shared" si="45"/>
        <v>53</v>
      </c>
      <c r="N102">
        <f t="shared" si="45"/>
        <v>57</v>
      </c>
      <c r="O102">
        <f t="shared" si="45"/>
        <v>61.4</v>
      </c>
      <c r="P102">
        <f t="shared" si="45"/>
        <v>66.400000000000006</v>
      </c>
      <c r="Q102">
        <f t="shared" si="45"/>
        <v>71.400000000000006</v>
      </c>
      <c r="R102">
        <f t="shared" si="45"/>
        <v>76.400000000000006</v>
      </c>
      <c r="S102">
        <f t="shared" si="45"/>
        <v>81.400000000000006</v>
      </c>
      <c r="T102">
        <f t="shared" si="45"/>
        <v>86.4</v>
      </c>
      <c r="U102">
        <f t="shared" si="45"/>
        <v>91.4</v>
      </c>
    </row>
    <row r="103" spans="1:22" hidden="1" x14ac:dyDescent="0.25">
      <c r="K103" s="207"/>
    </row>
    <row r="104" spans="1:22" hidden="1" x14ac:dyDescent="0.25">
      <c r="K104" s="207"/>
    </row>
    <row r="105" spans="1:22" hidden="1" x14ac:dyDescent="0.25">
      <c r="A105" t="s">
        <v>121</v>
      </c>
      <c r="G105" t="s">
        <v>111</v>
      </c>
      <c r="H105">
        <f t="shared" ref="H105:U105" si="46">H12+H39+H59+H86</f>
        <v>62</v>
      </c>
      <c r="I105">
        <f t="shared" si="46"/>
        <v>54</v>
      </c>
      <c r="J105">
        <f t="shared" si="46"/>
        <v>114</v>
      </c>
      <c r="K105" s="207">
        <f t="shared" si="46"/>
        <v>180.4</v>
      </c>
      <c r="L105">
        <f t="shared" si="46"/>
        <v>209.2</v>
      </c>
      <c r="M105">
        <f t="shared" si="46"/>
        <v>257.7</v>
      </c>
      <c r="N105">
        <f t="shared" si="46"/>
        <v>309</v>
      </c>
      <c r="O105">
        <f t="shared" si="46"/>
        <v>369.4</v>
      </c>
      <c r="P105">
        <f t="shared" si="46"/>
        <v>415.4</v>
      </c>
      <c r="Q105">
        <f t="shared" si="46"/>
        <v>456.3</v>
      </c>
      <c r="R105">
        <f t="shared" si="46"/>
        <v>492.2</v>
      </c>
      <c r="S105">
        <f t="shared" si="46"/>
        <v>527.1</v>
      </c>
      <c r="T105">
        <f t="shared" si="46"/>
        <v>559</v>
      </c>
      <c r="U105">
        <f t="shared" si="46"/>
        <v>591</v>
      </c>
    </row>
    <row r="106" spans="1:22" hidden="1" x14ac:dyDescent="0.25">
      <c r="A106" t="s">
        <v>120</v>
      </c>
      <c r="F106" t="s">
        <v>108</v>
      </c>
      <c r="G106" t="s">
        <v>109</v>
      </c>
      <c r="H106">
        <f t="shared" ref="H106:U106" si="47">H12</f>
        <v>62</v>
      </c>
      <c r="I106">
        <f t="shared" si="47"/>
        <v>54</v>
      </c>
      <c r="J106">
        <f t="shared" si="47"/>
        <v>112</v>
      </c>
      <c r="K106" s="207">
        <f t="shared" si="47"/>
        <v>171</v>
      </c>
      <c r="L106">
        <f t="shared" si="47"/>
        <v>196</v>
      </c>
      <c r="M106">
        <f t="shared" si="47"/>
        <v>243</v>
      </c>
      <c r="N106">
        <f t="shared" si="47"/>
        <v>295</v>
      </c>
      <c r="O106">
        <f t="shared" si="47"/>
        <v>353</v>
      </c>
      <c r="P106">
        <f t="shared" si="47"/>
        <v>396</v>
      </c>
      <c r="Q106">
        <f t="shared" si="47"/>
        <v>434</v>
      </c>
      <c r="R106">
        <f t="shared" si="47"/>
        <v>467</v>
      </c>
      <c r="S106">
        <f t="shared" si="47"/>
        <v>500</v>
      </c>
      <c r="T106">
        <f t="shared" si="47"/>
        <v>531</v>
      </c>
      <c r="U106">
        <f t="shared" si="47"/>
        <v>561</v>
      </c>
    </row>
    <row r="107" spans="1:22" hidden="1" x14ac:dyDescent="0.25">
      <c r="A107" t="s">
        <v>103</v>
      </c>
      <c r="F107" t="s">
        <v>108</v>
      </c>
      <c r="G107" t="s">
        <v>110</v>
      </c>
      <c r="H107">
        <f t="shared" ref="H107:U107" si="48">H39+H59+H86</f>
        <v>0</v>
      </c>
      <c r="I107">
        <f t="shared" si="48"/>
        <v>0</v>
      </c>
      <c r="J107">
        <f t="shared" si="48"/>
        <v>2</v>
      </c>
      <c r="K107" s="207">
        <f t="shared" si="48"/>
        <v>9.4</v>
      </c>
      <c r="L107">
        <f t="shared" si="48"/>
        <v>13.2</v>
      </c>
      <c r="M107">
        <f t="shared" si="48"/>
        <v>14.7</v>
      </c>
      <c r="N107">
        <f t="shared" si="48"/>
        <v>14</v>
      </c>
      <c r="O107">
        <f t="shared" si="48"/>
        <v>16.399999999999999</v>
      </c>
      <c r="P107">
        <f t="shared" si="48"/>
        <v>19.399999999999999</v>
      </c>
      <c r="Q107">
        <f t="shared" si="48"/>
        <v>22.3</v>
      </c>
      <c r="R107">
        <f t="shared" si="48"/>
        <v>25.2</v>
      </c>
      <c r="S107">
        <f t="shared" si="48"/>
        <v>27.1</v>
      </c>
      <c r="T107">
        <f t="shared" si="48"/>
        <v>28</v>
      </c>
      <c r="U107">
        <f t="shared" si="48"/>
        <v>30</v>
      </c>
    </row>
    <row r="108" spans="1:22" hidden="1" x14ac:dyDescent="0.25">
      <c r="K108" s="207"/>
    </row>
    <row r="109" spans="1:22" hidden="1" x14ac:dyDescent="0.25">
      <c r="K109" s="207"/>
    </row>
    <row r="110" spans="1:22" hidden="1" x14ac:dyDescent="0.25">
      <c r="J110">
        <f t="shared" ref="J110:U110" si="49">J100+J105</f>
        <v>289</v>
      </c>
      <c r="K110" s="207">
        <f>K100+K105</f>
        <v>369.9</v>
      </c>
      <c r="L110">
        <f>L100+L105</f>
        <v>465.59999999999997</v>
      </c>
      <c r="M110">
        <f t="shared" si="49"/>
        <v>542.70000000000005</v>
      </c>
      <c r="N110">
        <f>N100+N105</f>
        <v>631</v>
      </c>
      <c r="O110">
        <f t="shared" si="49"/>
        <v>722.8</v>
      </c>
      <c r="P110">
        <f t="shared" si="49"/>
        <v>803.8</v>
      </c>
      <c r="Q110">
        <f t="shared" si="49"/>
        <v>879.7</v>
      </c>
      <c r="R110">
        <f t="shared" si="49"/>
        <v>947.59999999999991</v>
      </c>
      <c r="S110">
        <f t="shared" si="49"/>
        <v>1014.5</v>
      </c>
      <c r="T110">
        <f t="shared" si="49"/>
        <v>1079.4000000000001</v>
      </c>
      <c r="U110">
        <f t="shared" si="49"/>
        <v>1187.4000000000001</v>
      </c>
    </row>
    <row r="111" spans="1:22" hidden="1" x14ac:dyDescent="0.25">
      <c r="K111">
        <f>K101+K106</f>
        <v>360</v>
      </c>
      <c r="L111">
        <f>L101+L106</f>
        <v>401</v>
      </c>
      <c r="M111">
        <f>M101+M106</f>
        <v>475</v>
      </c>
      <c r="N111">
        <f>N101+N106</f>
        <v>560</v>
      </c>
      <c r="O111">
        <f t="shared" ref="O111:U111" si="50">O101+O106</f>
        <v>645</v>
      </c>
      <c r="P111">
        <f t="shared" si="50"/>
        <v>718</v>
      </c>
      <c r="Q111">
        <f t="shared" si="50"/>
        <v>786</v>
      </c>
      <c r="R111">
        <f t="shared" si="50"/>
        <v>846</v>
      </c>
      <c r="S111">
        <f t="shared" si="50"/>
        <v>906</v>
      </c>
      <c r="T111">
        <f t="shared" si="50"/>
        <v>965</v>
      </c>
      <c r="U111">
        <f t="shared" si="50"/>
        <v>1066</v>
      </c>
    </row>
    <row r="112" spans="1:22" hidden="1" x14ac:dyDescent="0.25">
      <c r="K112">
        <f>K111/K110</f>
        <v>0.97323600973236013</v>
      </c>
      <c r="L112">
        <f t="shared" ref="L112:U112" si="51">L111/L110</f>
        <v>0.8612542955326461</v>
      </c>
      <c r="M112">
        <f t="shared" si="51"/>
        <v>0.87525336281555177</v>
      </c>
      <c r="N112">
        <f t="shared" si="51"/>
        <v>0.88748019017432644</v>
      </c>
      <c r="O112">
        <f t="shared" si="51"/>
        <v>0.89236303265080252</v>
      </c>
      <c r="P112">
        <f t="shared" si="51"/>
        <v>0.89325702911171934</v>
      </c>
      <c r="Q112">
        <f t="shared" si="51"/>
        <v>0.89348641582357613</v>
      </c>
      <c r="R112">
        <f t="shared" si="51"/>
        <v>0.89278176445757718</v>
      </c>
      <c r="S112">
        <f t="shared" si="51"/>
        <v>0.89305076392311489</v>
      </c>
      <c r="T112">
        <f t="shared" si="51"/>
        <v>0.8940151936260885</v>
      </c>
      <c r="U112">
        <f t="shared" si="51"/>
        <v>0.89775981135253491</v>
      </c>
      <c r="V112">
        <v>-751</v>
      </c>
    </row>
    <row r="113" spans="1:22" hidden="1" x14ac:dyDescent="0.25">
      <c r="U113">
        <f>1187-289</f>
        <v>898</v>
      </c>
    </row>
    <row r="114" spans="1:22" hidden="1" x14ac:dyDescent="0.25">
      <c r="H114" s="5" t="s">
        <v>132</v>
      </c>
      <c r="I114" s="5">
        <v>1.7</v>
      </c>
      <c r="V114">
        <f>SUM(V92:V113)</f>
        <v>147.40000000000009</v>
      </c>
    </row>
    <row r="115" spans="1:22" hidden="1" x14ac:dyDescent="0.25">
      <c r="G115" t="s">
        <v>20</v>
      </c>
      <c r="H115" t="s">
        <v>19</v>
      </c>
      <c r="I115" t="s">
        <v>129</v>
      </c>
      <c r="J115" t="s">
        <v>128</v>
      </c>
    </row>
    <row r="116" spans="1:22" hidden="1" x14ac:dyDescent="0.25">
      <c r="A116">
        <v>2023</v>
      </c>
      <c r="F116">
        <v>2023</v>
      </c>
      <c r="G116">
        <f>J100</f>
        <v>175</v>
      </c>
      <c r="H116" s="202">
        <v>114</v>
      </c>
      <c r="I116" s="202">
        <f>J100</f>
        <v>175</v>
      </c>
      <c r="J116" s="202">
        <f>H116+I116</f>
        <v>289</v>
      </c>
    </row>
    <row r="117" spans="1:22" hidden="1" x14ac:dyDescent="0.25">
      <c r="A117">
        <v>2024</v>
      </c>
      <c r="F117">
        <v>2024</v>
      </c>
      <c r="G117">
        <f>K100</f>
        <v>189.5</v>
      </c>
      <c r="H117" s="202">
        <f>K105</f>
        <v>180.4</v>
      </c>
      <c r="I117" s="202">
        <f>K100</f>
        <v>189.5</v>
      </c>
      <c r="J117" s="202">
        <f t="shared" ref="J117:J127" si="52">H117+I117</f>
        <v>369.9</v>
      </c>
    </row>
    <row r="118" spans="1:22" hidden="1" x14ac:dyDescent="0.25">
      <c r="A118">
        <v>2025</v>
      </c>
      <c r="F118">
        <v>2025</v>
      </c>
      <c r="G118">
        <f>L100</f>
        <v>256.39999999999998</v>
      </c>
      <c r="H118" s="202">
        <f>L105</f>
        <v>209.2</v>
      </c>
      <c r="I118" s="202">
        <f>L100</f>
        <v>256.39999999999998</v>
      </c>
      <c r="J118" s="202">
        <f t="shared" si="52"/>
        <v>465.59999999999997</v>
      </c>
    </row>
    <row r="119" spans="1:22" hidden="1" x14ac:dyDescent="0.25">
      <c r="A119">
        <v>2026</v>
      </c>
      <c r="F119">
        <v>2026</v>
      </c>
      <c r="G119">
        <f>M100</f>
        <v>285</v>
      </c>
      <c r="H119" s="202">
        <f>M105</f>
        <v>257.7</v>
      </c>
      <c r="I119" s="202">
        <f>M100</f>
        <v>285</v>
      </c>
      <c r="J119" s="202">
        <f t="shared" si="52"/>
        <v>542.70000000000005</v>
      </c>
    </row>
    <row r="120" spans="1:22" hidden="1" x14ac:dyDescent="0.25">
      <c r="A120">
        <v>2027</v>
      </c>
      <c r="F120">
        <v>2027</v>
      </c>
      <c r="G120">
        <f>N100</f>
        <v>322</v>
      </c>
      <c r="H120" s="202">
        <f>N105</f>
        <v>309</v>
      </c>
      <c r="I120" s="202">
        <f>N100</f>
        <v>322</v>
      </c>
      <c r="J120" s="202">
        <f t="shared" si="52"/>
        <v>631</v>
      </c>
    </row>
    <row r="121" spans="1:22" hidden="1" x14ac:dyDescent="0.25">
      <c r="A121">
        <v>2028</v>
      </c>
      <c r="F121">
        <v>2028</v>
      </c>
      <c r="G121">
        <f>O100</f>
        <v>353.4</v>
      </c>
      <c r="H121" s="202">
        <f>O105</f>
        <v>369.4</v>
      </c>
      <c r="I121" s="202">
        <f>O100</f>
        <v>353.4</v>
      </c>
      <c r="J121" s="202">
        <f t="shared" si="52"/>
        <v>722.8</v>
      </c>
    </row>
    <row r="122" spans="1:22" hidden="1" x14ac:dyDescent="0.25">
      <c r="A122">
        <v>2029</v>
      </c>
      <c r="F122">
        <v>2029</v>
      </c>
      <c r="G122">
        <f>P100</f>
        <v>388.4</v>
      </c>
      <c r="H122" s="202">
        <f>P105</f>
        <v>415.4</v>
      </c>
      <c r="I122" s="202">
        <f>P100</f>
        <v>388.4</v>
      </c>
      <c r="J122" s="202">
        <f t="shared" si="52"/>
        <v>803.8</v>
      </c>
    </row>
    <row r="123" spans="1:22" hidden="1" x14ac:dyDescent="0.25">
      <c r="A123">
        <v>2030</v>
      </c>
      <c r="F123">
        <v>2030</v>
      </c>
      <c r="G123">
        <f>Q100</f>
        <v>423.4</v>
      </c>
      <c r="H123" s="202">
        <f>Q105</f>
        <v>456.3</v>
      </c>
      <c r="I123" s="202">
        <f>Q100</f>
        <v>423.4</v>
      </c>
      <c r="J123" s="202">
        <f t="shared" si="52"/>
        <v>879.7</v>
      </c>
    </row>
    <row r="124" spans="1:22" hidden="1" x14ac:dyDescent="0.25">
      <c r="A124">
        <v>2031</v>
      </c>
      <c r="F124">
        <v>2031</v>
      </c>
      <c r="G124">
        <f>R100</f>
        <v>455.4</v>
      </c>
      <c r="H124" s="202">
        <f>R105</f>
        <v>492.2</v>
      </c>
      <c r="I124" s="202">
        <f>R100</f>
        <v>455.4</v>
      </c>
      <c r="J124" s="202">
        <f t="shared" si="52"/>
        <v>947.59999999999991</v>
      </c>
    </row>
    <row r="125" spans="1:22" hidden="1" x14ac:dyDescent="0.25">
      <c r="A125">
        <v>2032</v>
      </c>
      <c r="F125">
        <v>2032</v>
      </c>
      <c r="G125">
        <f>S100</f>
        <v>487.4</v>
      </c>
      <c r="H125" s="202">
        <f>S105</f>
        <v>527.1</v>
      </c>
      <c r="I125" s="202">
        <f>S100</f>
        <v>487.4</v>
      </c>
      <c r="J125" s="202">
        <f t="shared" si="52"/>
        <v>1014.5</v>
      </c>
    </row>
    <row r="126" spans="1:22" hidden="1" x14ac:dyDescent="0.25">
      <c r="A126">
        <v>2033</v>
      </c>
      <c r="F126">
        <v>2033</v>
      </c>
      <c r="G126">
        <f>T100</f>
        <v>520.4</v>
      </c>
      <c r="H126" s="202">
        <f>T105</f>
        <v>559</v>
      </c>
      <c r="I126" s="202">
        <f>T100</f>
        <v>520.4</v>
      </c>
      <c r="J126" s="202">
        <f t="shared" si="52"/>
        <v>1079.4000000000001</v>
      </c>
    </row>
    <row r="127" spans="1:22" hidden="1" x14ac:dyDescent="0.25">
      <c r="A127">
        <v>2034</v>
      </c>
      <c r="F127">
        <v>2034</v>
      </c>
      <c r="G127">
        <f>U100</f>
        <v>596.4</v>
      </c>
      <c r="H127" s="202">
        <f>U105</f>
        <v>591</v>
      </c>
      <c r="I127" s="202">
        <f>U100</f>
        <v>596.4</v>
      </c>
      <c r="J127" s="202">
        <f t="shared" si="52"/>
        <v>1187.4000000000001</v>
      </c>
    </row>
    <row r="128" spans="1:22" hidden="1" x14ac:dyDescent="0.25">
      <c r="H128" s="202">
        <f>SUM(H116:H127)</f>
        <v>4480.7</v>
      </c>
      <c r="I128" s="202">
        <f t="shared" ref="I128:J128" si="53">SUM(I116:I127)</f>
        <v>4452.7000000000007</v>
      </c>
      <c r="J128" s="202">
        <f t="shared" si="53"/>
        <v>8933.4</v>
      </c>
    </row>
    <row r="129" spans="1:10" hidden="1" x14ac:dyDescent="0.25"/>
    <row r="130" spans="1:10" hidden="1" x14ac:dyDescent="0.25">
      <c r="H130" s="5" t="s">
        <v>136</v>
      </c>
    </row>
    <row r="131" spans="1:10" hidden="1" x14ac:dyDescent="0.25">
      <c r="H131" t="s">
        <v>134</v>
      </c>
    </row>
    <row r="132" spans="1:10" hidden="1" x14ac:dyDescent="0.25">
      <c r="H132" t="s">
        <v>132</v>
      </c>
      <c r="I132" t="s">
        <v>133</v>
      </c>
    </row>
    <row r="133" spans="1:10" hidden="1" x14ac:dyDescent="0.25">
      <c r="A133">
        <v>2023</v>
      </c>
      <c r="H133" s="202">
        <f t="shared" ref="H133:H144" si="54">J116</f>
        <v>289</v>
      </c>
      <c r="I133" s="202">
        <v>289</v>
      </c>
      <c r="J133" s="202"/>
    </row>
    <row r="134" spans="1:10" hidden="1" x14ac:dyDescent="0.25">
      <c r="A134">
        <v>2024</v>
      </c>
      <c r="H134" s="202">
        <f t="shared" si="54"/>
        <v>369.9</v>
      </c>
      <c r="I134" s="202">
        <v>368.9</v>
      </c>
      <c r="J134" s="202"/>
    </row>
    <row r="135" spans="1:10" hidden="1" x14ac:dyDescent="0.25">
      <c r="A135">
        <v>2025</v>
      </c>
      <c r="H135" s="202">
        <f t="shared" si="54"/>
        <v>465.59999999999997</v>
      </c>
      <c r="I135" s="202">
        <v>461.6</v>
      </c>
      <c r="J135" s="202"/>
    </row>
    <row r="136" spans="1:10" hidden="1" x14ac:dyDescent="0.25">
      <c r="A136">
        <v>2026</v>
      </c>
      <c r="H136" s="202">
        <f t="shared" si="54"/>
        <v>542.70000000000005</v>
      </c>
      <c r="I136" s="202">
        <v>533.70000000000005</v>
      </c>
      <c r="J136" s="202"/>
    </row>
    <row r="137" spans="1:10" hidden="1" x14ac:dyDescent="0.25">
      <c r="A137">
        <v>2027</v>
      </c>
      <c r="H137" s="202">
        <f t="shared" si="54"/>
        <v>631</v>
      </c>
      <c r="I137" s="202">
        <v>613</v>
      </c>
      <c r="J137" s="202"/>
    </row>
    <row r="138" spans="1:10" hidden="1" x14ac:dyDescent="0.25">
      <c r="A138">
        <v>2028</v>
      </c>
      <c r="H138" s="202">
        <f t="shared" si="54"/>
        <v>722.8</v>
      </c>
      <c r="I138" s="202">
        <v>690.8</v>
      </c>
      <c r="J138" s="202"/>
    </row>
    <row r="139" spans="1:10" hidden="1" x14ac:dyDescent="0.25">
      <c r="A139">
        <v>2029</v>
      </c>
      <c r="H139" s="202">
        <f t="shared" si="54"/>
        <v>803.8</v>
      </c>
      <c r="I139" s="202">
        <v>756.8</v>
      </c>
      <c r="J139" s="202"/>
    </row>
    <row r="140" spans="1:10" hidden="1" x14ac:dyDescent="0.25">
      <c r="A140">
        <v>2030</v>
      </c>
      <c r="H140" s="202">
        <f t="shared" si="54"/>
        <v>879.7</v>
      </c>
      <c r="I140" s="202">
        <v>815.7</v>
      </c>
      <c r="J140" s="202"/>
    </row>
    <row r="141" spans="1:10" hidden="1" x14ac:dyDescent="0.25">
      <c r="A141">
        <v>2031</v>
      </c>
      <c r="H141" s="202">
        <f t="shared" si="54"/>
        <v>947.59999999999991</v>
      </c>
      <c r="I141" s="202">
        <v>868.59999999999991</v>
      </c>
      <c r="J141" s="202"/>
    </row>
    <row r="142" spans="1:10" hidden="1" x14ac:dyDescent="0.25">
      <c r="A142">
        <v>2032</v>
      </c>
      <c r="H142" s="202">
        <f t="shared" si="54"/>
        <v>1014.5</v>
      </c>
      <c r="I142" s="202">
        <v>916.5</v>
      </c>
      <c r="J142" s="202"/>
    </row>
    <row r="143" spans="1:10" hidden="1" x14ac:dyDescent="0.25">
      <c r="A143">
        <v>2033</v>
      </c>
      <c r="H143" s="202">
        <f t="shared" si="54"/>
        <v>1079.4000000000001</v>
      </c>
      <c r="I143" s="202">
        <v>967.4</v>
      </c>
      <c r="J143" s="202"/>
    </row>
    <row r="144" spans="1:10" hidden="1" x14ac:dyDescent="0.25">
      <c r="A144">
        <v>2034</v>
      </c>
      <c r="H144" s="202">
        <f t="shared" si="54"/>
        <v>1187.4000000000001</v>
      </c>
      <c r="I144" s="202">
        <v>1040.4000000000001</v>
      </c>
      <c r="J144" s="202">
        <f>I144-I133</f>
        <v>751.40000000000009</v>
      </c>
    </row>
    <row r="145" spans="1:10" hidden="1" x14ac:dyDescent="0.25">
      <c r="H145" s="202">
        <f>SUM(H133:H144)</f>
        <v>8933.4</v>
      </c>
      <c r="I145" s="202">
        <v>8322.4</v>
      </c>
      <c r="J145" s="202">
        <f>H144-H133</f>
        <v>898.40000000000009</v>
      </c>
    </row>
    <row r="146" spans="1:10" hidden="1" x14ac:dyDescent="0.25">
      <c r="H146" s="202"/>
      <c r="I146" s="202"/>
      <c r="J146" s="202">
        <f>J145-J144</f>
        <v>147</v>
      </c>
    </row>
    <row r="147" spans="1:10" hidden="1" x14ac:dyDescent="0.25">
      <c r="I147">
        <f>H145-I145</f>
        <v>611</v>
      </c>
    </row>
    <row r="148" spans="1:10" hidden="1" x14ac:dyDescent="0.25"/>
    <row r="149" spans="1:10" hidden="1" x14ac:dyDescent="0.25"/>
    <row r="150" spans="1:10" hidden="1" x14ac:dyDescent="0.25">
      <c r="H150" s="5" t="s">
        <v>137</v>
      </c>
    </row>
    <row r="151" spans="1:10" hidden="1" x14ac:dyDescent="0.25">
      <c r="B151" t="s">
        <v>20</v>
      </c>
      <c r="C151" t="s">
        <v>19</v>
      </c>
      <c r="D151" t="s">
        <v>135</v>
      </c>
      <c r="H151" t="s">
        <v>20</v>
      </c>
      <c r="I151" t="s">
        <v>19</v>
      </c>
      <c r="J151" t="s">
        <v>135</v>
      </c>
    </row>
    <row r="152" spans="1:10" hidden="1" x14ac:dyDescent="0.25">
      <c r="A152">
        <v>2023</v>
      </c>
      <c r="B152">
        <f>A126</f>
        <v>2033</v>
      </c>
      <c r="C152">
        <f>A131</f>
        <v>0</v>
      </c>
      <c r="D152">
        <f>SUM(B152:C152)</f>
        <v>2033</v>
      </c>
      <c r="H152">
        <v>175</v>
      </c>
      <c r="I152">
        <v>114</v>
      </c>
      <c r="J152">
        <v>289</v>
      </c>
    </row>
    <row r="153" spans="1:10" hidden="1" x14ac:dyDescent="0.25">
      <c r="A153">
        <v>2024</v>
      </c>
      <c r="B153">
        <f>B126</f>
        <v>0</v>
      </c>
      <c r="C153">
        <f>B116</f>
        <v>0</v>
      </c>
      <c r="D153">
        <f t="shared" ref="D153:D162" si="55">SUM(B153:C153)</f>
        <v>0</v>
      </c>
      <c r="H153">
        <v>188.5</v>
      </c>
      <c r="I153">
        <v>180.4</v>
      </c>
      <c r="J153">
        <v>368.9</v>
      </c>
    </row>
    <row r="154" spans="1:10" hidden="1" x14ac:dyDescent="0.25">
      <c r="A154">
        <v>2025</v>
      </c>
      <c r="B154">
        <f>C115</f>
        <v>0</v>
      </c>
      <c r="C154">
        <f>C116</f>
        <v>0</v>
      </c>
      <c r="D154">
        <f t="shared" si="55"/>
        <v>0</v>
      </c>
      <c r="H154">
        <v>253.4</v>
      </c>
      <c r="I154">
        <v>208.2</v>
      </c>
      <c r="J154">
        <v>461.6</v>
      </c>
    </row>
    <row r="155" spans="1:10" hidden="1" x14ac:dyDescent="0.25">
      <c r="A155">
        <v>2026</v>
      </c>
      <c r="B155">
        <f>D115</f>
        <v>0</v>
      </c>
      <c r="C155">
        <f>D116</f>
        <v>0</v>
      </c>
      <c r="D155">
        <f t="shared" si="55"/>
        <v>0</v>
      </c>
      <c r="H155">
        <v>280</v>
      </c>
      <c r="I155">
        <v>253.7</v>
      </c>
      <c r="J155">
        <v>533.70000000000005</v>
      </c>
    </row>
    <row r="156" spans="1:10" hidden="1" x14ac:dyDescent="0.25">
      <c r="A156">
        <v>2027</v>
      </c>
      <c r="B156">
        <f>E115</f>
        <v>0</v>
      </c>
      <c r="C156">
        <f>E116</f>
        <v>0</v>
      </c>
      <c r="D156">
        <f t="shared" si="55"/>
        <v>0</v>
      </c>
      <c r="H156">
        <v>315</v>
      </c>
      <c r="I156">
        <v>298</v>
      </c>
      <c r="J156">
        <v>613</v>
      </c>
    </row>
    <row r="157" spans="1:10" hidden="1" x14ac:dyDescent="0.25">
      <c r="A157">
        <v>2028</v>
      </c>
      <c r="B157">
        <f>F115</f>
        <v>0</v>
      </c>
      <c r="C157">
        <f>F116</f>
        <v>2023</v>
      </c>
      <c r="D157">
        <f t="shared" si="55"/>
        <v>2023</v>
      </c>
      <c r="H157">
        <v>342.4</v>
      </c>
      <c r="I157">
        <v>348.4</v>
      </c>
      <c r="J157">
        <v>690.8</v>
      </c>
    </row>
    <row r="158" spans="1:10" hidden="1" x14ac:dyDescent="0.25">
      <c r="A158">
        <v>2029</v>
      </c>
      <c r="B158" t="str">
        <f>G115</f>
        <v>Avskrivningar</v>
      </c>
      <c r="C158">
        <f>G116</f>
        <v>175</v>
      </c>
      <c r="D158">
        <f t="shared" si="55"/>
        <v>175</v>
      </c>
      <c r="H158">
        <v>372.4</v>
      </c>
      <c r="I158">
        <v>384.4</v>
      </c>
      <c r="J158">
        <v>756.8</v>
      </c>
    </row>
    <row r="159" spans="1:10" hidden="1" x14ac:dyDescent="0.25">
      <c r="A159">
        <v>2030</v>
      </c>
      <c r="B159" t="str">
        <f>H115</f>
        <v>Ränta</v>
      </c>
      <c r="C159">
        <f>H116</f>
        <v>114</v>
      </c>
      <c r="D159">
        <f t="shared" si="55"/>
        <v>114</v>
      </c>
      <c r="H159">
        <v>401.4</v>
      </c>
      <c r="I159">
        <v>414.3</v>
      </c>
      <c r="J159">
        <v>815.7</v>
      </c>
    </row>
    <row r="160" spans="1:10" hidden="1" x14ac:dyDescent="0.25">
      <c r="A160">
        <v>2031</v>
      </c>
      <c r="B160" t="str">
        <f>I115</f>
        <v>Avskrivning</v>
      </c>
      <c r="C160">
        <f>I116</f>
        <v>175</v>
      </c>
      <c r="D160">
        <f t="shared" si="55"/>
        <v>175</v>
      </c>
      <c r="H160">
        <v>428.4</v>
      </c>
      <c r="I160">
        <v>440.2</v>
      </c>
      <c r="J160">
        <v>868.59999999999991</v>
      </c>
    </row>
    <row r="161" spans="1:10" hidden="1" x14ac:dyDescent="0.25">
      <c r="A161">
        <v>2032</v>
      </c>
      <c r="B161" t="str">
        <f>J115</f>
        <v>Kapitalkostnad</v>
      </c>
      <c r="C161">
        <f>J116</f>
        <v>289</v>
      </c>
      <c r="D161">
        <f t="shared" si="55"/>
        <v>289</v>
      </c>
      <c r="H161">
        <v>454.4</v>
      </c>
      <c r="I161">
        <v>462.1</v>
      </c>
      <c r="J161">
        <v>916.5</v>
      </c>
    </row>
    <row r="162" spans="1:10" hidden="1" x14ac:dyDescent="0.25">
      <c r="A162">
        <v>2033</v>
      </c>
      <c r="B162">
        <f>K115</f>
        <v>0</v>
      </c>
      <c r="C162">
        <f>K116</f>
        <v>0</v>
      </c>
      <c r="D162">
        <f t="shared" si="55"/>
        <v>0</v>
      </c>
      <c r="H162">
        <v>482.4</v>
      </c>
      <c r="I162">
        <v>485</v>
      </c>
      <c r="J162">
        <v>967.4</v>
      </c>
    </row>
    <row r="163" spans="1:10" hidden="1" x14ac:dyDescent="0.25">
      <c r="A163">
        <v>2034</v>
      </c>
      <c r="B163">
        <f>L115</f>
        <v>0</v>
      </c>
      <c r="C163">
        <f>L116</f>
        <v>0</v>
      </c>
      <c r="D163">
        <f>SUM(B163:C163)</f>
        <v>0</v>
      </c>
      <c r="H163">
        <v>531.4</v>
      </c>
      <c r="I163">
        <v>509</v>
      </c>
      <c r="J163">
        <v>1040.4000000000001</v>
      </c>
    </row>
    <row r="164" spans="1:10" hidden="1" x14ac:dyDescent="0.25">
      <c r="H164">
        <v>4224.7000000000007</v>
      </c>
      <c r="I164">
        <v>4097.7</v>
      </c>
      <c r="J164">
        <v>8322.4</v>
      </c>
    </row>
    <row r="165" spans="1:10" hidden="1" x14ac:dyDescent="0.25"/>
    <row r="166" spans="1:10" hidden="1" x14ac:dyDescent="0.25"/>
    <row r="167" spans="1:10" hidden="1" x14ac:dyDescent="0.25"/>
    <row r="168" spans="1:10" hidden="1" x14ac:dyDescent="0.25"/>
    <row r="169" spans="1:10" hidden="1" x14ac:dyDescent="0.25"/>
    <row r="170" spans="1:10" hidden="1" x14ac:dyDescent="0.25"/>
    <row r="171" spans="1:10" hidden="1" x14ac:dyDescent="0.25"/>
    <row r="172" spans="1:10" hidden="1" x14ac:dyDescent="0.25"/>
    <row r="173" spans="1:10" hidden="1" x14ac:dyDescent="0.25"/>
    <row r="174" spans="1:10" hidden="1" x14ac:dyDescent="0.25"/>
    <row r="175" spans="1:10" hidden="1" x14ac:dyDescent="0.25"/>
    <row r="176" spans="1:10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</sheetData>
  <pageMargins left="0.27559055118110237" right="0.2" top="0.74803149606299213" bottom="0.74803149606299213" header="0.31496062992125984" footer="0.31496062992125984"/>
  <pageSetup paperSize="9" scale="7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94E8C-5CA2-446B-8930-EE514D9520D9}">
  <dimension ref="A1:P126"/>
  <sheetViews>
    <sheetView topLeftCell="A92" zoomScale="85" zoomScaleNormal="85" workbookViewId="0">
      <selection activeCell="D141" sqref="D141:D142"/>
    </sheetView>
  </sheetViews>
  <sheetFormatPr defaultRowHeight="15" x14ac:dyDescent="0.25"/>
  <cols>
    <col min="1" max="1" width="44.42578125" customWidth="1"/>
    <col min="2" max="2" width="9.140625" customWidth="1"/>
    <col min="3" max="13" width="9.7109375" bestFit="1" customWidth="1"/>
    <col min="14" max="15" width="0" hidden="1" customWidth="1"/>
    <col min="16" max="16" width="13.28515625" hidden="1" customWidth="1"/>
    <col min="17" max="24" width="0" hidden="1" customWidth="1"/>
  </cols>
  <sheetData>
    <row r="1" spans="1:13" ht="31.5" x14ac:dyDescent="0.25">
      <c r="A1" s="45" t="s">
        <v>24</v>
      </c>
      <c r="B1" s="4" t="s">
        <v>131</v>
      </c>
    </row>
    <row r="2" spans="1:13" x14ac:dyDescent="0.25">
      <c r="A2" s="12" t="s">
        <v>25</v>
      </c>
      <c r="B2" s="12"/>
    </row>
    <row r="4" spans="1:13" ht="15.75" x14ac:dyDescent="0.25">
      <c r="A4" s="47" t="s">
        <v>14</v>
      </c>
      <c r="B4" s="22"/>
    </row>
    <row r="5" spans="1:13" x14ac:dyDescent="0.25">
      <c r="A5" s="35" t="s">
        <v>8</v>
      </c>
      <c r="B5" s="35"/>
      <c r="C5" s="35">
        <v>2024</v>
      </c>
      <c r="D5" s="35">
        <v>2025</v>
      </c>
      <c r="E5" s="35">
        <v>2026</v>
      </c>
      <c r="F5" s="35">
        <v>2027</v>
      </c>
      <c r="G5" s="35">
        <v>2028</v>
      </c>
      <c r="H5" s="35">
        <v>2029</v>
      </c>
      <c r="I5" s="35">
        <v>2030</v>
      </c>
      <c r="J5" s="35">
        <v>2031</v>
      </c>
      <c r="K5" s="35">
        <v>2032</v>
      </c>
      <c r="L5" s="35">
        <v>2033</v>
      </c>
      <c r="M5" s="35">
        <v>2034</v>
      </c>
    </row>
    <row r="6" spans="1:13" x14ac:dyDescent="0.25">
      <c r="A6" t="s">
        <v>26</v>
      </c>
      <c r="C6">
        <v>6</v>
      </c>
      <c r="D6">
        <v>3</v>
      </c>
      <c r="E6">
        <v>3</v>
      </c>
      <c r="F6">
        <v>4</v>
      </c>
      <c r="G6">
        <v>4</v>
      </c>
      <c r="H6">
        <v>4</v>
      </c>
      <c r="I6">
        <v>5</v>
      </c>
      <c r="J6">
        <v>5</v>
      </c>
      <c r="K6">
        <v>6</v>
      </c>
      <c r="L6">
        <v>6</v>
      </c>
      <c r="M6">
        <v>7</v>
      </c>
    </row>
    <row r="7" spans="1:13" x14ac:dyDescent="0.25">
      <c r="A7" s="13" t="s">
        <v>27</v>
      </c>
      <c r="B7" s="13"/>
    </row>
    <row r="8" spans="1:13" x14ac:dyDescent="0.25">
      <c r="A8" s="13" t="s">
        <v>32</v>
      </c>
      <c r="B8" s="13"/>
    </row>
    <row r="9" spans="1:13" x14ac:dyDescent="0.25">
      <c r="A9" s="119" t="s">
        <v>61</v>
      </c>
      <c r="B9" s="13"/>
    </row>
    <row r="10" spans="1:13" x14ac:dyDescent="0.25">
      <c r="A10" s="13" t="s">
        <v>28</v>
      </c>
      <c r="B10" s="13"/>
    </row>
    <row r="11" spans="1:13" x14ac:dyDescent="0.25">
      <c r="A11" s="13" t="s">
        <v>29</v>
      </c>
      <c r="B11" s="13"/>
    </row>
    <row r="12" spans="1:13" x14ac:dyDescent="0.25">
      <c r="A12" s="13" t="s">
        <v>30</v>
      </c>
      <c r="B12" s="13"/>
    </row>
    <row r="13" spans="1:13" x14ac:dyDescent="0.25">
      <c r="A13" s="40"/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</row>
    <row r="14" spans="1:13" x14ac:dyDescent="0.25">
      <c r="A14" s="1" t="s">
        <v>33</v>
      </c>
      <c r="B14" s="1"/>
      <c r="C14" s="1">
        <f t="shared" ref="C14:L14" si="0">SUM(C6+C7)</f>
        <v>6</v>
      </c>
      <c r="D14" s="1">
        <f t="shared" si="0"/>
        <v>3</v>
      </c>
      <c r="E14" s="1">
        <f t="shared" si="0"/>
        <v>3</v>
      </c>
      <c r="F14" s="1">
        <f t="shared" si="0"/>
        <v>4</v>
      </c>
      <c r="G14" s="1">
        <f t="shared" si="0"/>
        <v>4</v>
      </c>
      <c r="H14" s="1">
        <f t="shared" si="0"/>
        <v>4</v>
      </c>
      <c r="I14" s="1">
        <f t="shared" si="0"/>
        <v>5</v>
      </c>
      <c r="J14" s="1">
        <f t="shared" si="0"/>
        <v>5</v>
      </c>
      <c r="K14" s="1">
        <f t="shared" si="0"/>
        <v>6</v>
      </c>
      <c r="L14" s="1">
        <f t="shared" si="0"/>
        <v>6</v>
      </c>
      <c r="M14" s="1">
        <f t="shared" ref="M14" si="1">SUM(M6+M7)</f>
        <v>7</v>
      </c>
    </row>
    <row r="15" spans="1:13" x14ac:dyDescent="0.25">
      <c r="A15" s="6" t="s">
        <v>74</v>
      </c>
      <c r="B15" s="6"/>
      <c r="C15" s="6">
        <f>C14</f>
        <v>6</v>
      </c>
      <c r="D15" s="6">
        <f>C15+D14</f>
        <v>9</v>
      </c>
      <c r="E15" s="6">
        <f t="shared" ref="E15:M15" si="2">D15+E14</f>
        <v>12</v>
      </c>
      <c r="F15" s="6">
        <f>E15+F14</f>
        <v>16</v>
      </c>
      <c r="G15" s="6">
        <f t="shared" si="2"/>
        <v>20</v>
      </c>
      <c r="H15" s="6">
        <f t="shared" si="2"/>
        <v>24</v>
      </c>
      <c r="I15" s="6">
        <f t="shared" si="2"/>
        <v>29</v>
      </c>
      <c r="J15" s="6">
        <f t="shared" si="2"/>
        <v>34</v>
      </c>
      <c r="K15" s="6">
        <f t="shared" si="2"/>
        <v>40</v>
      </c>
      <c r="L15" s="6">
        <f t="shared" si="2"/>
        <v>46</v>
      </c>
      <c r="M15" s="6">
        <f t="shared" si="2"/>
        <v>53</v>
      </c>
    </row>
    <row r="16" spans="1:13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25">
      <c r="C17" t="s">
        <v>106</v>
      </c>
      <c r="D17">
        <v>1.03</v>
      </c>
    </row>
    <row r="19" spans="1:13" x14ac:dyDescent="0.25">
      <c r="A19" s="35" t="s">
        <v>8</v>
      </c>
      <c r="B19" s="35">
        <v>2023</v>
      </c>
      <c r="C19" s="35">
        <v>2024</v>
      </c>
      <c r="D19" s="35">
        <v>2025</v>
      </c>
      <c r="E19" s="35">
        <v>2026</v>
      </c>
      <c r="F19" s="35">
        <v>2027</v>
      </c>
      <c r="G19" s="35">
        <v>2028</v>
      </c>
      <c r="H19" s="35">
        <v>2029</v>
      </c>
      <c r="I19" s="35">
        <v>2030</v>
      </c>
      <c r="J19" s="35">
        <v>2031</v>
      </c>
      <c r="K19" s="35">
        <v>2032</v>
      </c>
      <c r="L19" s="35">
        <v>2033</v>
      </c>
      <c r="M19" s="35">
        <v>2034</v>
      </c>
    </row>
    <row r="20" spans="1:13" ht="30" x14ac:dyDescent="0.25">
      <c r="A20" s="44" t="s">
        <v>31</v>
      </c>
      <c r="B20" s="44">
        <v>23</v>
      </c>
      <c r="C20" s="203">
        <v>10</v>
      </c>
      <c r="D20" s="203">
        <v>10</v>
      </c>
      <c r="E20" s="203">
        <v>11</v>
      </c>
      <c r="F20" s="203">
        <v>11</v>
      </c>
      <c r="G20" s="203">
        <v>11</v>
      </c>
      <c r="H20" s="203">
        <v>12</v>
      </c>
      <c r="I20" s="203">
        <v>12</v>
      </c>
      <c r="J20" s="203">
        <v>12</v>
      </c>
      <c r="K20" s="203">
        <v>13</v>
      </c>
      <c r="L20" s="203">
        <v>13</v>
      </c>
      <c r="M20" s="203">
        <v>13</v>
      </c>
    </row>
    <row r="21" spans="1:13" x14ac:dyDescent="0.25">
      <c r="A21" s="13" t="s">
        <v>126</v>
      </c>
      <c r="B21" s="13"/>
      <c r="G21">
        <v>5</v>
      </c>
    </row>
    <row r="22" spans="1:13" x14ac:dyDescent="0.25">
      <c r="A22" s="13" t="s">
        <v>29</v>
      </c>
      <c r="B22" s="13"/>
    </row>
    <row r="23" spans="1:13" x14ac:dyDescent="0.25">
      <c r="A23" s="13" t="s">
        <v>30</v>
      </c>
      <c r="B23" s="13"/>
    </row>
    <row r="24" spans="1:13" x14ac:dyDescent="0.25">
      <c r="A24" s="40"/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</row>
    <row r="25" spans="1:13" x14ac:dyDescent="0.25">
      <c r="A25" s="1" t="s">
        <v>78</v>
      </c>
      <c r="B25" s="1">
        <f>SUM(B20)</f>
        <v>23</v>
      </c>
      <c r="C25" s="1">
        <f>SUM(C20)</f>
        <v>10</v>
      </c>
      <c r="D25" s="1">
        <f t="shared" ref="D25:L25" si="3">SUM(D20)</f>
        <v>10</v>
      </c>
      <c r="E25" s="1">
        <f t="shared" si="3"/>
        <v>11</v>
      </c>
      <c r="F25" s="1">
        <f t="shared" si="3"/>
        <v>11</v>
      </c>
      <c r="G25" s="1">
        <f t="shared" si="3"/>
        <v>11</v>
      </c>
      <c r="H25" s="1">
        <f t="shared" si="3"/>
        <v>12</v>
      </c>
      <c r="I25" s="1">
        <f t="shared" si="3"/>
        <v>12</v>
      </c>
      <c r="J25" s="1">
        <f t="shared" si="3"/>
        <v>12</v>
      </c>
      <c r="K25" s="1">
        <f t="shared" si="3"/>
        <v>13</v>
      </c>
      <c r="L25" s="1">
        <f t="shared" si="3"/>
        <v>13</v>
      </c>
      <c r="M25" s="1">
        <f t="shared" ref="M25" si="4">SUM(M20)</f>
        <v>13</v>
      </c>
    </row>
    <row r="26" spans="1:13" x14ac:dyDescent="0.25">
      <c r="D26" s="203">
        <f>D6+D20</f>
        <v>13</v>
      </c>
      <c r="E26" s="203">
        <f>E6+E20</f>
        <v>14</v>
      </c>
      <c r="F26">
        <f t="shared" ref="F26:M26" si="5">F6+F20</f>
        <v>15</v>
      </c>
      <c r="G26">
        <f t="shared" si="5"/>
        <v>15</v>
      </c>
      <c r="H26">
        <f t="shared" si="5"/>
        <v>16</v>
      </c>
      <c r="I26">
        <f t="shared" si="5"/>
        <v>17</v>
      </c>
      <c r="J26">
        <f t="shared" si="5"/>
        <v>17</v>
      </c>
      <c r="K26">
        <f t="shared" si="5"/>
        <v>19</v>
      </c>
      <c r="L26">
        <f t="shared" si="5"/>
        <v>19</v>
      </c>
      <c r="M26">
        <f t="shared" si="5"/>
        <v>20</v>
      </c>
    </row>
    <row r="27" spans="1:13" x14ac:dyDescent="0.25">
      <c r="A27" s="42" t="s">
        <v>69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1:13" ht="15.75" thickBot="1" x14ac:dyDescent="0.3">
      <c r="C28">
        <v>1.03</v>
      </c>
    </row>
    <row r="29" spans="1:13" ht="22.5" customHeight="1" x14ac:dyDescent="0.25">
      <c r="A29" s="169" t="s">
        <v>70</v>
      </c>
      <c r="B29" s="170">
        <v>2023</v>
      </c>
      <c r="C29" s="170">
        <v>2024</v>
      </c>
      <c r="D29" s="170">
        <v>2025</v>
      </c>
      <c r="E29" s="170">
        <v>2026</v>
      </c>
      <c r="F29" s="170">
        <v>2027</v>
      </c>
      <c r="G29" s="170">
        <v>2028</v>
      </c>
      <c r="H29" s="171">
        <v>2029</v>
      </c>
    </row>
    <row r="30" spans="1:13" ht="23.25" customHeight="1" thickBot="1" x14ac:dyDescent="0.3">
      <c r="A30" s="172" t="s">
        <v>71</v>
      </c>
      <c r="B30" s="173">
        <v>81</v>
      </c>
      <c r="C30" s="173">
        <v>83</v>
      </c>
      <c r="D30" s="173">
        <v>86</v>
      </c>
      <c r="E30" s="173">
        <v>88</v>
      </c>
      <c r="F30" s="173">
        <v>90</v>
      </c>
      <c r="G30" s="173">
        <v>93</v>
      </c>
      <c r="H30" s="173">
        <v>95</v>
      </c>
    </row>
    <row r="31" spans="1:13" x14ac:dyDescent="0.25">
      <c r="A31" t="s">
        <v>127</v>
      </c>
    </row>
    <row r="36" spans="1:13" x14ac:dyDescent="0.25">
      <c r="A36" s="180"/>
    </row>
    <row r="37" spans="1:13" x14ac:dyDescent="0.25">
      <c r="A37" s="180"/>
    </row>
    <row r="39" spans="1:13" ht="15.75" x14ac:dyDescent="0.25">
      <c r="A39" s="47" t="s">
        <v>34</v>
      </c>
      <c r="B39" s="22"/>
    </row>
    <row r="40" spans="1:13" x14ac:dyDescent="0.25">
      <c r="A40" s="35" t="s">
        <v>8</v>
      </c>
      <c r="B40" s="35"/>
      <c r="C40" s="35">
        <v>2024</v>
      </c>
      <c r="D40" s="35">
        <v>2025</v>
      </c>
      <c r="E40" s="35">
        <v>2026</v>
      </c>
      <c r="F40" s="35">
        <v>2027</v>
      </c>
      <c r="G40" s="35">
        <v>2028</v>
      </c>
      <c r="H40" s="35">
        <v>2029</v>
      </c>
      <c r="I40" s="35">
        <v>2030</v>
      </c>
      <c r="J40" s="35">
        <v>2031</v>
      </c>
      <c r="K40" s="35">
        <v>2032</v>
      </c>
      <c r="L40" s="35">
        <v>2033</v>
      </c>
      <c r="M40" s="35">
        <v>2034</v>
      </c>
    </row>
    <row r="41" spans="1:13" x14ac:dyDescent="0.25">
      <c r="A41" t="s">
        <v>26</v>
      </c>
      <c r="C41">
        <v>0.1</v>
      </c>
      <c r="D41">
        <v>0.1</v>
      </c>
      <c r="E41">
        <v>0.2</v>
      </c>
      <c r="F41">
        <v>0.3</v>
      </c>
      <c r="G41">
        <v>0.5</v>
      </c>
      <c r="H41">
        <v>0.5</v>
      </c>
      <c r="I41">
        <v>0.5</v>
      </c>
      <c r="J41">
        <v>0.5</v>
      </c>
      <c r="K41">
        <v>0.5</v>
      </c>
      <c r="L41">
        <v>0.6</v>
      </c>
      <c r="M41">
        <v>0.6</v>
      </c>
    </row>
    <row r="42" spans="1:13" x14ac:dyDescent="0.25">
      <c r="A42" s="13" t="s">
        <v>27</v>
      </c>
      <c r="B42" s="13"/>
    </row>
    <row r="43" spans="1:13" x14ac:dyDescent="0.25">
      <c r="A43" s="13" t="s">
        <v>32</v>
      </c>
      <c r="B43" s="13"/>
    </row>
    <row r="44" spans="1:13" x14ac:dyDescent="0.25">
      <c r="A44" s="119" t="s">
        <v>61</v>
      </c>
      <c r="B44" s="13"/>
    </row>
    <row r="45" spans="1:13" x14ac:dyDescent="0.25">
      <c r="A45" s="13" t="s">
        <v>28</v>
      </c>
      <c r="B45" s="13"/>
    </row>
    <row r="46" spans="1:13" x14ac:dyDescent="0.25">
      <c r="A46" s="13" t="s">
        <v>29</v>
      </c>
      <c r="B46" s="13"/>
    </row>
    <row r="47" spans="1:13" x14ac:dyDescent="0.25">
      <c r="A47" s="13" t="s">
        <v>30</v>
      </c>
      <c r="B47" s="13"/>
    </row>
    <row r="48" spans="1:13" x14ac:dyDescent="0.25">
      <c r="A48" s="40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</row>
    <row r="49" spans="1:13" x14ac:dyDescent="0.25">
      <c r="A49" s="1" t="s">
        <v>33</v>
      </c>
      <c r="B49" s="1"/>
      <c r="C49" s="1">
        <f t="shared" ref="C49:L49" si="6">SUM(C41+C42)</f>
        <v>0.1</v>
      </c>
      <c r="D49" s="1">
        <f t="shared" si="6"/>
        <v>0.1</v>
      </c>
      <c r="E49" s="1">
        <f t="shared" si="6"/>
        <v>0.2</v>
      </c>
      <c r="F49" s="1">
        <f t="shared" si="6"/>
        <v>0.3</v>
      </c>
      <c r="G49" s="1">
        <f t="shared" si="6"/>
        <v>0.5</v>
      </c>
      <c r="H49" s="1">
        <f t="shared" si="6"/>
        <v>0.5</v>
      </c>
      <c r="I49" s="1">
        <f t="shared" si="6"/>
        <v>0.5</v>
      </c>
      <c r="J49" s="1">
        <f t="shared" si="6"/>
        <v>0.5</v>
      </c>
      <c r="K49" s="1">
        <f t="shared" si="6"/>
        <v>0.5</v>
      </c>
      <c r="L49" s="1">
        <f t="shared" si="6"/>
        <v>0.6</v>
      </c>
      <c r="M49" s="1">
        <f t="shared" ref="M49" si="7">SUM(M41+M42)</f>
        <v>0.6</v>
      </c>
    </row>
    <row r="50" spans="1:13" x14ac:dyDescent="0.25">
      <c r="A50" s="6" t="s">
        <v>74</v>
      </c>
      <c r="B50" s="6"/>
      <c r="C50" s="6">
        <f>C49</f>
        <v>0.1</v>
      </c>
      <c r="D50" s="6">
        <f>C50+D49</f>
        <v>0.2</v>
      </c>
      <c r="E50" s="6">
        <f t="shared" ref="E50" si="8">D50+E49</f>
        <v>0.4</v>
      </c>
      <c r="F50" s="6">
        <f t="shared" ref="F50" si="9">E50+F49</f>
        <v>0.7</v>
      </c>
      <c r="G50" s="6">
        <f t="shared" ref="G50" si="10">F50+G49</f>
        <v>1.2</v>
      </c>
      <c r="H50" s="6">
        <f t="shared" ref="H50" si="11">G50+H49</f>
        <v>1.7</v>
      </c>
      <c r="I50" s="6">
        <f t="shared" ref="I50" si="12">H50+I49</f>
        <v>2.2000000000000002</v>
      </c>
      <c r="J50" s="6">
        <f t="shared" ref="J50" si="13">I50+J49</f>
        <v>2.7</v>
      </c>
      <c r="K50" s="6">
        <f t="shared" ref="K50" si="14">J50+K49</f>
        <v>3.2</v>
      </c>
      <c r="L50" s="6">
        <f t="shared" ref="L50:M50" si="15">K50+L49</f>
        <v>3.8000000000000003</v>
      </c>
      <c r="M50" s="6">
        <f t="shared" si="15"/>
        <v>4.4000000000000004</v>
      </c>
    </row>
    <row r="51" spans="1:13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3" spans="1:13" x14ac:dyDescent="0.25">
      <c r="A53" s="35" t="s">
        <v>8</v>
      </c>
      <c r="B53" s="35">
        <v>2023</v>
      </c>
      <c r="C53" s="35">
        <v>2024</v>
      </c>
      <c r="D53" s="35">
        <v>2025</v>
      </c>
      <c r="E53" s="35">
        <v>2026</v>
      </c>
      <c r="F53" s="35">
        <v>2027</v>
      </c>
      <c r="G53" s="35">
        <v>2028</v>
      </c>
      <c r="H53" s="35">
        <v>2029</v>
      </c>
      <c r="I53" s="35">
        <v>2030</v>
      </c>
      <c r="J53" s="35">
        <v>2031</v>
      </c>
      <c r="K53" s="35">
        <v>2032</v>
      </c>
      <c r="L53" s="35">
        <v>2033</v>
      </c>
      <c r="M53" s="35">
        <v>2034</v>
      </c>
    </row>
    <row r="54" spans="1:13" ht="30" x14ac:dyDescent="0.25">
      <c r="A54" s="44" t="s">
        <v>31</v>
      </c>
      <c r="B54" s="44"/>
    </row>
    <row r="55" spans="1:13" x14ac:dyDescent="0.25">
      <c r="A55" s="13" t="s">
        <v>28</v>
      </c>
      <c r="B55" s="13"/>
    </row>
    <row r="56" spans="1:13" x14ac:dyDescent="0.25">
      <c r="A56" s="13" t="s">
        <v>29</v>
      </c>
      <c r="B56" s="13"/>
    </row>
    <row r="57" spans="1:13" x14ac:dyDescent="0.25">
      <c r="A57" s="13" t="s">
        <v>30</v>
      </c>
      <c r="B57" s="13"/>
    </row>
    <row r="58" spans="1:13" x14ac:dyDescent="0.25">
      <c r="A58" s="40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3" x14ac:dyDescent="0.25">
      <c r="A59" s="1" t="s">
        <v>78</v>
      </c>
      <c r="B59" s="1">
        <f>SUM(B54)</f>
        <v>0</v>
      </c>
      <c r="C59" s="1">
        <f>SUM(C54)</f>
        <v>0</v>
      </c>
      <c r="D59" s="1">
        <f t="shared" ref="D59:L59" si="16">SUM(D54)</f>
        <v>0</v>
      </c>
      <c r="E59" s="1">
        <f t="shared" si="16"/>
        <v>0</v>
      </c>
      <c r="F59" s="1">
        <f t="shared" si="16"/>
        <v>0</v>
      </c>
      <c r="G59" s="1">
        <f t="shared" si="16"/>
        <v>0</v>
      </c>
      <c r="H59" s="1">
        <f t="shared" si="16"/>
        <v>0</v>
      </c>
      <c r="I59" s="1">
        <f t="shared" si="16"/>
        <v>0</v>
      </c>
      <c r="J59" s="1">
        <f t="shared" si="16"/>
        <v>0</v>
      </c>
      <c r="K59" s="1">
        <f t="shared" si="16"/>
        <v>0</v>
      </c>
      <c r="L59" s="1">
        <f t="shared" si="16"/>
        <v>0</v>
      </c>
      <c r="M59" s="1">
        <f t="shared" ref="M59" si="17">SUM(M54)</f>
        <v>0</v>
      </c>
    </row>
    <row r="62" spans="1:13" ht="15.75" x14ac:dyDescent="0.25">
      <c r="A62" s="47" t="s">
        <v>35</v>
      </c>
      <c r="B62" s="22"/>
    </row>
    <row r="63" spans="1:13" x14ac:dyDescent="0.25">
      <c r="A63" s="35" t="s">
        <v>8</v>
      </c>
      <c r="B63" s="35"/>
      <c r="C63" s="35">
        <v>2024</v>
      </c>
      <c r="D63" s="35">
        <v>2025</v>
      </c>
      <c r="E63" s="35">
        <v>2026</v>
      </c>
      <c r="F63" s="35">
        <v>2027</v>
      </c>
      <c r="G63" s="35">
        <v>2028</v>
      </c>
      <c r="H63" s="35">
        <v>2029</v>
      </c>
      <c r="I63" s="35">
        <v>2030</v>
      </c>
      <c r="J63" s="35">
        <v>2031</v>
      </c>
      <c r="K63" s="35">
        <v>2032</v>
      </c>
      <c r="L63" s="35">
        <v>2033</v>
      </c>
      <c r="M63" s="35">
        <v>2034</v>
      </c>
    </row>
    <row r="64" spans="1:13" x14ac:dyDescent="0.25">
      <c r="A64" t="s">
        <v>26</v>
      </c>
      <c r="C64">
        <v>0</v>
      </c>
      <c r="D64">
        <v>0</v>
      </c>
      <c r="E64">
        <v>4</v>
      </c>
      <c r="F64">
        <v>4</v>
      </c>
      <c r="G64">
        <v>4</v>
      </c>
      <c r="H64">
        <v>4</v>
      </c>
      <c r="I64">
        <v>4</v>
      </c>
      <c r="J64">
        <v>4</v>
      </c>
      <c r="K64">
        <v>4</v>
      </c>
      <c r="L64">
        <v>4</v>
      </c>
      <c r="M64">
        <v>4</v>
      </c>
    </row>
    <row r="65" spans="1:13" x14ac:dyDescent="0.25">
      <c r="A65" s="13" t="s">
        <v>27</v>
      </c>
      <c r="B65" s="13"/>
    </row>
    <row r="66" spans="1:13" x14ac:dyDescent="0.25">
      <c r="A66" s="13" t="s">
        <v>32</v>
      </c>
      <c r="B66" s="13"/>
    </row>
    <row r="67" spans="1:13" x14ac:dyDescent="0.25">
      <c r="A67" s="119" t="s">
        <v>61</v>
      </c>
      <c r="B67" s="13"/>
    </row>
    <row r="68" spans="1:13" x14ac:dyDescent="0.25">
      <c r="A68" s="13" t="s">
        <v>28</v>
      </c>
      <c r="B68" s="13"/>
    </row>
    <row r="69" spans="1:13" x14ac:dyDescent="0.25">
      <c r="A69" s="13" t="s">
        <v>29</v>
      </c>
      <c r="B69" s="13"/>
    </row>
    <row r="70" spans="1:13" x14ac:dyDescent="0.25">
      <c r="A70" s="13" t="s">
        <v>30</v>
      </c>
      <c r="B70" s="13"/>
    </row>
    <row r="71" spans="1:13" x14ac:dyDescent="0.25">
      <c r="A71" s="40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</row>
    <row r="72" spans="1:13" x14ac:dyDescent="0.25">
      <c r="A72" s="1" t="s">
        <v>33</v>
      </c>
      <c r="B72" s="1"/>
      <c r="C72" s="1">
        <f t="shared" ref="C72:L72" si="18">SUM(C64+C65)</f>
        <v>0</v>
      </c>
      <c r="D72" s="1">
        <f t="shared" si="18"/>
        <v>0</v>
      </c>
      <c r="E72" s="1">
        <f t="shared" si="18"/>
        <v>4</v>
      </c>
      <c r="F72" s="1">
        <f t="shared" si="18"/>
        <v>4</v>
      </c>
      <c r="G72" s="1">
        <f t="shared" si="18"/>
        <v>4</v>
      </c>
      <c r="H72" s="1">
        <f t="shared" si="18"/>
        <v>4</v>
      </c>
      <c r="I72" s="1">
        <f t="shared" si="18"/>
        <v>4</v>
      </c>
      <c r="J72" s="1">
        <f t="shared" si="18"/>
        <v>4</v>
      </c>
      <c r="K72" s="1">
        <f t="shared" si="18"/>
        <v>4</v>
      </c>
      <c r="L72" s="1">
        <f t="shared" si="18"/>
        <v>4</v>
      </c>
      <c r="M72" s="1">
        <f t="shared" ref="M72" si="19">SUM(M64+M65)</f>
        <v>4</v>
      </c>
    </row>
    <row r="73" spans="1:13" x14ac:dyDescent="0.25">
      <c r="A73" s="6" t="s">
        <v>74</v>
      </c>
      <c r="B73" s="6"/>
      <c r="C73" s="6">
        <f>C72</f>
        <v>0</v>
      </c>
      <c r="D73" s="6">
        <f>C73+D72</f>
        <v>0</v>
      </c>
      <c r="E73" s="6">
        <f t="shared" ref="E73" si="20">D73+E72</f>
        <v>4</v>
      </c>
      <c r="F73" s="6">
        <f t="shared" ref="F73" si="21">E73+F72</f>
        <v>8</v>
      </c>
      <c r="G73" s="6">
        <f t="shared" ref="G73" si="22">F73+G72</f>
        <v>12</v>
      </c>
      <c r="H73" s="6">
        <f t="shared" ref="H73" si="23">G73+H72</f>
        <v>16</v>
      </c>
      <c r="I73" s="6">
        <f t="shared" ref="I73" si="24">H73+I72</f>
        <v>20</v>
      </c>
      <c r="J73" s="6">
        <f t="shared" ref="J73" si="25">I73+J72</f>
        <v>24</v>
      </c>
      <c r="K73" s="6">
        <f t="shared" ref="K73" si="26">J73+K72</f>
        <v>28</v>
      </c>
      <c r="L73" s="6">
        <f t="shared" ref="L73:M73" si="27">K73+L72</f>
        <v>32</v>
      </c>
      <c r="M73" s="6">
        <f t="shared" si="27"/>
        <v>36</v>
      </c>
    </row>
    <row r="74" spans="1:13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hidden="1" x14ac:dyDescent="0.25"/>
    <row r="77" spans="1:13" x14ac:dyDescent="0.25">
      <c r="A77" s="35" t="s">
        <v>8</v>
      </c>
      <c r="B77" s="35">
        <v>2023</v>
      </c>
      <c r="C77" s="35">
        <v>2024</v>
      </c>
      <c r="D77" s="35">
        <v>2025</v>
      </c>
      <c r="E77" s="35">
        <v>2026</v>
      </c>
      <c r="F77" s="35">
        <v>2027</v>
      </c>
      <c r="G77" s="35">
        <v>2028</v>
      </c>
      <c r="H77" s="35">
        <v>2029</v>
      </c>
      <c r="I77" s="35">
        <v>2030</v>
      </c>
      <c r="J77" s="35">
        <v>2031</v>
      </c>
      <c r="K77" s="35">
        <v>2032</v>
      </c>
      <c r="L77" s="35">
        <v>2033</v>
      </c>
      <c r="M77" s="35">
        <v>2034</v>
      </c>
    </row>
    <row r="78" spans="1:13" ht="30" x14ac:dyDescent="0.25">
      <c r="A78" s="44" t="s">
        <v>31</v>
      </c>
      <c r="B78" s="44"/>
    </row>
    <row r="79" spans="1:13" x14ac:dyDescent="0.25">
      <c r="A79" s="13" t="s">
        <v>28</v>
      </c>
      <c r="B79" s="13"/>
    </row>
    <row r="80" spans="1:13" x14ac:dyDescent="0.25">
      <c r="A80" s="13" t="s">
        <v>29</v>
      </c>
      <c r="B80" s="13"/>
    </row>
    <row r="81" spans="1:13" x14ac:dyDescent="0.25">
      <c r="A81" s="13" t="s">
        <v>30</v>
      </c>
      <c r="B81" s="13"/>
    </row>
    <row r="82" spans="1:13" x14ac:dyDescent="0.25">
      <c r="A82" s="40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</row>
    <row r="83" spans="1:13" x14ac:dyDescent="0.25">
      <c r="A83" s="1" t="s">
        <v>78</v>
      </c>
      <c r="B83" s="1">
        <f>SUM(B78)</f>
        <v>0</v>
      </c>
      <c r="C83" s="1">
        <f>SUM(C78)</f>
        <v>0</v>
      </c>
      <c r="D83" s="1">
        <f t="shared" ref="D83:L83" si="28">SUM(D78)</f>
        <v>0</v>
      </c>
      <c r="E83" s="1">
        <f t="shared" si="28"/>
        <v>0</v>
      </c>
      <c r="F83" s="1">
        <f t="shared" si="28"/>
        <v>0</v>
      </c>
      <c r="G83" s="1">
        <f t="shared" si="28"/>
        <v>0</v>
      </c>
      <c r="H83" s="1">
        <f t="shared" si="28"/>
        <v>0</v>
      </c>
      <c r="I83" s="1">
        <f t="shared" si="28"/>
        <v>0</v>
      </c>
      <c r="J83" s="1">
        <f t="shared" si="28"/>
        <v>0</v>
      </c>
      <c r="K83" s="1">
        <f t="shared" si="28"/>
        <v>0</v>
      </c>
      <c r="L83" s="1">
        <f t="shared" si="28"/>
        <v>0</v>
      </c>
      <c r="M83" s="1">
        <f t="shared" ref="M83" si="29">SUM(M78)</f>
        <v>0</v>
      </c>
    </row>
    <row r="85" spans="1:13" x14ac:dyDescent="0.25">
      <c r="A85" s="42" t="s">
        <v>68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</row>
    <row r="87" spans="1:13" ht="15.75" x14ac:dyDescent="0.25">
      <c r="A87" s="47" t="s">
        <v>62</v>
      </c>
      <c r="B87" s="22"/>
    </row>
    <row r="88" spans="1:13" x14ac:dyDescent="0.25">
      <c r="A88" s="35" t="s">
        <v>8</v>
      </c>
      <c r="B88" s="35"/>
      <c r="C88" s="35"/>
      <c r="D88" s="35">
        <v>2025</v>
      </c>
      <c r="E88" s="35">
        <v>2026</v>
      </c>
      <c r="F88" s="35">
        <v>2027</v>
      </c>
      <c r="G88" s="35">
        <v>2028</v>
      </c>
      <c r="H88" s="35">
        <v>2029</v>
      </c>
      <c r="I88" s="35">
        <v>2030</v>
      </c>
      <c r="J88" s="35">
        <v>2031</v>
      </c>
      <c r="K88" s="35">
        <v>2032</v>
      </c>
      <c r="L88" s="35">
        <v>2033</v>
      </c>
      <c r="M88" s="35">
        <v>2034</v>
      </c>
    </row>
    <row r="89" spans="1:13" x14ac:dyDescent="0.25">
      <c r="A89" t="s">
        <v>26</v>
      </c>
    </row>
    <row r="90" spans="1:13" x14ac:dyDescent="0.25">
      <c r="A90" s="13" t="s">
        <v>27</v>
      </c>
      <c r="B90" s="13"/>
    </row>
    <row r="91" spans="1:13" x14ac:dyDescent="0.25">
      <c r="A91" s="13" t="s">
        <v>32</v>
      </c>
      <c r="B91" s="13"/>
    </row>
    <row r="92" spans="1:13" x14ac:dyDescent="0.25">
      <c r="A92" s="119" t="s">
        <v>61</v>
      </c>
      <c r="B92" s="13"/>
    </row>
    <row r="93" spans="1:13" x14ac:dyDescent="0.25">
      <c r="A93" s="13" t="s">
        <v>28</v>
      </c>
      <c r="B93" s="13"/>
    </row>
    <row r="94" spans="1:13" x14ac:dyDescent="0.25">
      <c r="A94" s="13" t="s">
        <v>29</v>
      </c>
      <c r="B94" s="13"/>
    </row>
    <row r="95" spans="1:13" x14ac:dyDescent="0.25">
      <c r="A95" s="13" t="s">
        <v>30</v>
      </c>
      <c r="B95" s="13"/>
    </row>
    <row r="96" spans="1:13" x14ac:dyDescent="0.25">
      <c r="A96" s="40"/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</row>
    <row r="97" spans="1:13" x14ac:dyDescent="0.25">
      <c r="A97" s="1" t="s">
        <v>33</v>
      </c>
      <c r="B97" s="1"/>
      <c r="C97" s="1">
        <f t="shared" ref="C97:M97" si="30">SUM(C89+C90)</f>
        <v>0</v>
      </c>
      <c r="D97" s="1">
        <f t="shared" si="30"/>
        <v>0</v>
      </c>
      <c r="E97" s="1">
        <f t="shared" si="30"/>
        <v>0</v>
      </c>
      <c r="F97" s="1">
        <f t="shared" si="30"/>
        <v>0</v>
      </c>
      <c r="G97" s="1">
        <f t="shared" si="30"/>
        <v>0</v>
      </c>
      <c r="H97" s="1">
        <f t="shared" si="30"/>
        <v>0</v>
      </c>
      <c r="I97" s="1">
        <f t="shared" si="30"/>
        <v>0</v>
      </c>
      <c r="J97" s="1">
        <f t="shared" si="30"/>
        <v>0</v>
      </c>
      <c r="K97" s="1">
        <f t="shared" si="30"/>
        <v>0</v>
      </c>
      <c r="L97" s="1">
        <f t="shared" si="30"/>
        <v>0</v>
      </c>
      <c r="M97" s="1">
        <f t="shared" si="30"/>
        <v>0</v>
      </c>
    </row>
    <row r="98" spans="1:13" x14ac:dyDescent="0.25">
      <c r="A98" s="6" t="s">
        <v>74</v>
      </c>
      <c r="B98" s="6"/>
      <c r="C98" s="6">
        <f>C97</f>
        <v>0</v>
      </c>
      <c r="D98" s="6">
        <f>C98+D97</f>
        <v>0</v>
      </c>
      <c r="E98" s="6">
        <f t="shared" ref="E98" si="31">D98+E97</f>
        <v>0</v>
      </c>
      <c r="F98" s="6">
        <f t="shared" ref="F98" si="32">E98+F97</f>
        <v>0</v>
      </c>
      <c r="G98" s="6">
        <f t="shared" ref="G98" si="33">F98+G97</f>
        <v>0</v>
      </c>
      <c r="H98" s="6">
        <f t="shared" ref="H98" si="34">G98+H97</f>
        <v>0</v>
      </c>
      <c r="I98" s="6">
        <f t="shared" ref="I98" si="35">H98+I97</f>
        <v>0</v>
      </c>
      <c r="J98" s="6">
        <f t="shared" ref="J98" si="36">I98+J97</f>
        <v>0</v>
      </c>
      <c r="K98" s="6">
        <f t="shared" ref="K98" si="37">J98+K97</f>
        <v>0</v>
      </c>
      <c r="L98" s="6">
        <f t="shared" ref="L98" si="38">K98+L97</f>
        <v>0</v>
      </c>
      <c r="M98" s="6">
        <f t="shared" ref="M98" si="39">L98+M97</f>
        <v>0</v>
      </c>
    </row>
    <row r="99" spans="1:13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2" spans="1:13" x14ac:dyDescent="0.25">
      <c r="A102" s="35" t="s">
        <v>8</v>
      </c>
      <c r="B102" s="35">
        <v>2023</v>
      </c>
      <c r="C102" s="35">
        <v>2024</v>
      </c>
      <c r="D102" s="35">
        <v>2025</v>
      </c>
      <c r="E102" s="35">
        <v>2026</v>
      </c>
      <c r="F102" s="35">
        <v>2027</v>
      </c>
      <c r="G102" s="35">
        <v>2028</v>
      </c>
      <c r="H102" s="35">
        <v>2029</v>
      </c>
      <c r="I102" s="35">
        <v>2030</v>
      </c>
      <c r="J102" s="35">
        <v>2031</v>
      </c>
      <c r="K102" s="35">
        <v>2032</v>
      </c>
      <c r="L102" s="35">
        <v>2033</v>
      </c>
      <c r="M102" s="35">
        <v>2034</v>
      </c>
    </row>
    <row r="103" spans="1:13" ht="30" x14ac:dyDescent="0.25">
      <c r="A103" s="44" t="s">
        <v>31</v>
      </c>
      <c r="B103" s="44"/>
    </row>
    <row r="104" spans="1:13" x14ac:dyDescent="0.25">
      <c r="A104" s="13" t="s">
        <v>28</v>
      </c>
      <c r="B104" s="13"/>
    </row>
    <row r="105" spans="1:13" x14ac:dyDescent="0.25">
      <c r="A105" s="13" t="s">
        <v>29</v>
      </c>
      <c r="B105" s="13"/>
    </row>
    <row r="106" spans="1:13" x14ac:dyDescent="0.25">
      <c r="A106" s="13" t="s">
        <v>30</v>
      </c>
      <c r="B106" s="13"/>
    </row>
    <row r="107" spans="1:13" x14ac:dyDescent="0.25">
      <c r="A107" s="40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</row>
    <row r="108" spans="1:13" x14ac:dyDescent="0.25">
      <c r="A108" s="1" t="s">
        <v>78</v>
      </c>
      <c r="B108" s="1">
        <f>SUM(B103)</f>
        <v>0</v>
      </c>
      <c r="C108" s="1">
        <f>SUM(C103)</f>
        <v>0</v>
      </c>
      <c r="D108" s="1">
        <f t="shared" ref="D108:M108" si="40">SUM(D103)</f>
        <v>0</v>
      </c>
      <c r="E108" s="1">
        <f t="shared" si="40"/>
        <v>0</v>
      </c>
      <c r="F108" s="1">
        <f t="shared" si="40"/>
        <v>0</v>
      </c>
      <c r="G108" s="1">
        <f t="shared" si="40"/>
        <v>0</v>
      </c>
      <c r="H108" s="1">
        <f t="shared" si="40"/>
        <v>0</v>
      </c>
      <c r="I108" s="1">
        <f t="shared" si="40"/>
        <v>0</v>
      </c>
      <c r="J108" s="1">
        <f t="shared" si="40"/>
        <v>0</v>
      </c>
      <c r="K108" s="1">
        <f t="shared" si="40"/>
        <v>0</v>
      </c>
      <c r="L108" s="1">
        <f t="shared" si="40"/>
        <v>0</v>
      </c>
      <c r="M108" s="1">
        <f t="shared" si="40"/>
        <v>0</v>
      </c>
    </row>
    <row r="110" spans="1:13" x14ac:dyDescent="0.25">
      <c r="A110" s="174" t="s">
        <v>76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13" x14ac:dyDescent="0.25">
      <c r="A111" s="6" t="s">
        <v>75</v>
      </c>
      <c r="B111" s="6"/>
      <c r="C111" s="6">
        <f t="shared" ref="C111:M111" si="41">C73+C98+C50</f>
        <v>0.1</v>
      </c>
      <c r="D111" s="6">
        <f t="shared" si="41"/>
        <v>0.2</v>
      </c>
      <c r="E111" s="6">
        <f t="shared" si="41"/>
        <v>4.4000000000000004</v>
      </c>
      <c r="F111" s="6">
        <f>F73+F98+F50</f>
        <v>8.6999999999999993</v>
      </c>
      <c r="G111" s="6">
        <f t="shared" si="41"/>
        <v>13.2</v>
      </c>
      <c r="H111" s="6">
        <f t="shared" si="41"/>
        <v>17.7</v>
      </c>
      <c r="I111" s="6">
        <f t="shared" si="41"/>
        <v>22.2</v>
      </c>
      <c r="J111" s="6">
        <f t="shared" si="41"/>
        <v>26.7</v>
      </c>
      <c r="K111" s="6">
        <f t="shared" si="41"/>
        <v>31.2</v>
      </c>
      <c r="L111" s="6">
        <f t="shared" si="41"/>
        <v>35.799999999999997</v>
      </c>
      <c r="M111" s="6">
        <f t="shared" si="41"/>
        <v>40.4</v>
      </c>
    </row>
    <row r="112" spans="1:13" x14ac:dyDescent="0.25">
      <c r="A112" s="6" t="s">
        <v>77</v>
      </c>
      <c r="B112" s="6">
        <f t="shared" ref="B112:M112" si="42">B59+B83+B108</f>
        <v>0</v>
      </c>
      <c r="C112" s="6">
        <f t="shared" si="42"/>
        <v>0</v>
      </c>
      <c r="D112" s="6">
        <f t="shared" si="42"/>
        <v>0</v>
      </c>
      <c r="E112" s="6">
        <f t="shared" si="42"/>
        <v>0</v>
      </c>
      <c r="F112" s="6">
        <f t="shared" si="42"/>
        <v>0</v>
      </c>
      <c r="G112" s="6">
        <f t="shared" si="42"/>
        <v>0</v>
      </c>
      <c r="H112" s="6">
        <f t="shared" si="42"/>
        <v>0</v>
      </c>
      <c r="I112" s="6">
        <f t="shared" si="42"/>
        <v>0</v>
      </c>
      <c r="J112" s="6">
        <f t="shared" si="42"/>
        <v>0</v>
      </c>
      <c r="K112" s="6">
        <f t="shared" si="42"/>
        <v>0</v>
      </c>
      <c r="L112" s="6">
        <f t="shared" si="42"/>
        <v>0</v>
      </c>
      <c r="M112" s="6">
        <f t="shared" si="42"/>
        <v>0</v>
      </c>
    </row>
    <row r="114" spans="1:13" hidden="1" x14ac:dyDescent="0.25"/>
    <row r="115" spans="1:13" hidden="1" x14ac:dyDescent="0.25"/>
    <row r="116" spans="1:13" hidden="1" x14ac:dyDescent="0.25"/>
    <row r="117" spans="1:13" hidden="1" x14ac:dyDescent="0.25"/>
    <row r="118" spans="1:13" hidden="1" x14ac:dyDescent="0.25"/>
    <row r="119" spans="1:13" hidden="1" x14ac:dyDescent="0.25">
      <c r="B119" t="s">
        <v>112</v>
      </c>
      <c r="C119" s="203">
        <f t="shared" ref="C119:M119" si="43">C6+C20+C41+C64</f>
        <v>16.100000000000001</v>
      </c>
      <c r="D119" s="203">
        <f t="shared" si="43"/>
        <v>13.1</v>
      </c>
      <c r="E119" s="203">
        <f t="shared" si="43"/>
        <v>18.2</v>
      </c>
      <c r="F119" s="203">
        <f t="shared" si="43"/>
        <v>19.3</v>
      </c>
      <c r="G119" s="203">
        <f t="shared" si="43"/>
        <v>19.5</v>
      </c>
      <c r="H119" s="203">
        <f t="shared" si="43"/>
        <v>20.5</v>
      </c>
      <c r="I119" s="203">
        <f t="shared" si="43"/>
        <v>21.5</v>
      </c>
      <c r="J119" s="203">
        <f t="shared" si="43"/>
        <v>21.5</v>
      </c>
      <c r="K119" s="203">
        <f t="shared" si="43"/>
        <v>23.5</v>
      </c>
      <c r="L119" s="203">
        <f t="shared" si="43"/>
        <v>23.6</v>
      </c>
      <c r="M119" s="203">
        <f t="shared" si="43"/>
        <v>24.6</v>
      </c>
    </row>
    <row r="120" spans="1:13" hidden="1" x14ac:dyDescent="0.25">
      <c r="A120" t="s">
        <v>108</v>
      </c>
      <c r="B120" t="s">
        <v>124</v>
      </c>
      <c r="C120" s="203">
        <f t="shared" ref="C120:M120" si="44">C6+C41+C64</f>
        <v>6.1</v>
      </c>
      <c r="D120" s="203">
        <f t="shared" si="44"/>
        <v>3.1</v>
      </c>
      <c r="E120" s="203">
        <f t="shared" si="44"/>
        <v>7.2</v>
      </c>
      <c r="F120" s="203">
        <f t="shared" si="44"/>
        <v>8.3000000000000007</v>
      </c>
      <c r="G120" s="203">
        <f t="shared" si="44"/>
        <v>8.5</v>
      </c>
      <c r="H120" s="203">
        <f t="shared" si="44"/>
        <v>8.5</v>
      </c>
      <c r="I120" s="203">
        <f t="shared" si="44"/>
        <v>9.5</v>
      </c>
      <c r="J120" s="203">
        <f t="shared" si="44"/>
        <v>9.5</v>
      </c>
      <c r="K120" s="203">
        <f t="shared" si="44"/>
        <v>10.5</v>
      </c>
      <c r="L120" s="203">
        <f t="shared" si="44"/>
        <v>10.6</v>
      </c>
      <c r="M120" s="203">
        <f t="shared" si="44"/>
        <v>11.6</v>
      </c>
    </row>
    <row r="121" spans="1:13" hidden="1" x14ac:dyDescent="0.25">
      <c r="A121" t="s">
        <v>108</v>
      </c>
      <c r="B121" t="s">
        <v>125</v>
      </c>
      <c r="C121" s="203">
        <f>C20</f>
        <v>10</v>
      </c>
      <c r="D121" s="203">
        <f t="shared" ref="D121:M121" si="45">D20</f>
        <v>10</v>
      </c>
      <c r="E121" s="203">
        <f t="shared" si="45"/>
        <v>11</v>
      </c>
      <c r="F121" s="203">
        <f t="shared" si="45"/>
        <v>11</v>
      </c>
      <c r="G121" s="203">
        <f t="shared" si="45"/>
        <v>11</v>
      </c>
      <c r="H121" s="203">
        <f t="shared" si="45"/>
        <v>12</v>
      </c>
      <c r="I121" s="203">
        <f t="shared" si="45"/>
        <v>12</v>
      </c>
      <c r="J121" s="203">
        <f t="shared" si="45"/>
        <v>12</v>
      </c>
      <c r="K121" s="203">
        <f t="shared" si="45"/>
        <v>13</v>
      </c>
      <c r="L121" s="203">
        <f t="shared" si="45"/>
        <v>13</v>
      </c>
      <c r="M121" s="203">
        <f t="shared" si="45"/>
        <v>13</v>
      </c>
    </row>
    <row r="122" spans="1:13" hidden="1" x14ac:dyDescent="0.25"/>
    <row r="123" spans="1:13" hidden="1" x14ac:dyDescent="0.25"/>
    <row r="124" spans="1:13" hidden="1" x14ac:dyDescent="0.25"/>
    <row r="125" spans="1:13" hidden="1" x14ac:dyDescent="0.25"/>
    <row r="126" spans="1:13" hidden="1" x14ac:dyDescent="0.25"/>
  </sheetData>
  <pageMargins left="0.31496062992125984" right="0.35433070866141736" top="0.74803149606299213" bottom="0.74803149606299213" header="0.31496062992125984" footer="0.31496062992125984"/>
  <pageSetup paperSize="9" scale="8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F3ECCFBD6CC1408C641C0D447B99B6" ma:contentTypeVersion="5" ma:contentTypeDescription="Skapa ett nytt dokument." ma:contentTypeScope="" ma:versionID="e9026d348fcd2b7935709da57c1c4c3e">
  <xsd:schema xmlns:xsd="http://www.w3.org/2001/XMLSchema" xmlns:xs="http://www.w3.org/2001/XMLSchema" xmlns:p="http://schemas.microsoft.com/office/2006/metadata/properties" xmlns:ns2="e0a75ba3-5f73-410c-b820-1976997e1f14" xmlns:ns3="36a95c2c-b23c-4176-9712-b2c892f03294" targetNamespace="http://schemas.microsoft.com/office/2006/metadata/properties" ma:root="true" ma:fieldsID="2517ff1d2069be7aac15d7759987ae69" ns2:_="" ns3:_="">
    <xsd:import namespace="e0a75ba3-5f73-410c-b820-1976997e1f14"/>
    <xsd:import namespace="36a95c2c-b23c-4176-9712-b2c892f032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75ba3-5f73-410c-b820-1976997e1f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95c2c-b23c-4176-9712-b2c892f032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27983B-9125-4ECB-A52A-E63C0D085E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a75ba3-5f73-410c-b820-1976997e1f14"/>
    <ds:schemaRef ds:uri="36a95c2c-b23c-4176-9712-b2c892f032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1DEF67-689E-471C-BBD5-444C9C8E00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B291F1-B77B-4F8E-978B-9D67C2C6A5EA}">
  <ds:schemaRefs>
    <ds:schemaRef ds:uri="e0a75ba3-5f73-410c-b820-1976997e1f14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36a95c2c-b23c-4176-9712-b2c892f03294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2023-2034 KoV taxekoll</vt:lpstr>
      <vt:lpstr>2023-2034 KoV skattefin</vt:lpstr>
      <vt:lpstr>Betydande projekt (2)</vt:lpstr>
      <vt:lpstr>Betydande projekt</vt:lpstr>
      <vt:lpstr>Kapitalkostnadsutveckling</vt:lpstr>
      <vt:lpstr>Driftkostnadsutveckling</vt:lpstr>
    </vt:vector>
  </TitlesOfParts>
  <Manager/>
  <Company>Göteborgs stad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lenthy2001</dc:creator>
  <cp:keywords/>
  <dc:description/>
  <cp:lastModifiedBy>Emma Stadenfeldt</cp:lastModifiedBy>
  <cp:revision/>
  <cp:lastPrinted>2024-02-26T10:02:09Z</cp:lastPrinted>
  <dcterms:created xsi:type="dcterms:W3CDTF">2015-11-17T13:47:51Z</dcterms:created>
  <dcterms:modified xsi:type="dcterms:W3CDTF">2024-03-04T14:12:37Z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Disabled</vt:lpwstr>
  </property>
</Properties>
</file>